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7230"/>
  </bookViews>
  <sheets>
    <sheet name="Solar RPO Compliance status" sheetId="4" r:id="rId1"/>
    <sheet name="Detail data" sheetId="1" r:id="rId2"/>
    <sheet name="Solar RPO Regulations" sheetId="2" r:id="rId3"/>
  </sheets>
  <definedNames>
    <definedName name="_xlnm.Print_Area" localSheetId="1">'Detail data'!$A$1:$W$52</definedName>
    <definedName name="_xlnm.Print_Area" localSheetId="0">'Solar RPO Compliance status'!$A$1:$J$35</definedName>
  </definedNames>
  <calcPr calcId="125725"/>
</workbook>
</file>

<file path=xl/calcChain.xml><?xml version="1.0" encoding="utf-8"?>
<calcChain xmlns="http://schemas.openxmlformats.org/spreadsheetml/2006/main">
  <c r="T33" i="1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E20"/>
  <c r="E17"/>
  <c r="H17" i="4" s="1"/>
  <c r="E27" i="1"/>
  <c r="D13" i="4"/>
  <c r="T34" i="1" l="1"/>
  <c r="D13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2"/>
  <c r="D11"/>
  <c r="D10"/>
  <c r="D9"/>
  <c r="D8"/>
  <c r="D7"/>
  <c r="D6"/>
  <c r="D5"/>
  <c r="D33" i="4"/>
  <c r="D32"/>
  <c r="E32" s="1"/>
  <c r="F32" s="1"/>
  <c r="D31"/>
  <c r="E31" s="1"/>
  <c r="F31" s="1"/>
  <c r="D30"/>
  <c r="D29"/>
  <c r="D28"/>
  <c r="D27"/>
  <c r="E27" s="1"/>
  <c r="F27" s="1"/>
  <c r="D26"/>
  <c r="E26" s="1"/>
  <c r="F26" s="1"/>
  <c r="D25"/>
  <c r="E25" s="1"/>
  <c r="F25" s="1"/>
  <c r="D24"/>
  <c r="E24" s="1"/>
  <c r="F24" s="1"/>
  <c r="D23"/>
  <c r="E23" s="1"/>
  <c r="F23" s="1"/>
  <c r="D22"/>
  <c r="E22" s="1"/>
  <c r="F22" s="1"/>
  <c r="D21"/>
  <c r="D20"/>
  <c r="D19"/>
  <c r="E19" s="1"/>
  <c r="F19" s="1"/>
  <c r="D18"/>
  <c r="E18" s="1"/>
  <c r="F18" s="1"/>
  <c r="D17"/>
  <c r="E17" s="1"/>
  <c r="F17" s="1"/>
  <c r="D16"/>
  <c r="E16" s="1"/>
  <c r="F16" s="1"/>
  <c r="D15"/>
  <c r="E15" s="1"/>
  <c r="F15" s="1"/>
  <c r="D14"/>
  <c r="E14" s="1"/>
  <c r="F14" s="1"/>
  <c r="D12"/>
  <c r="D11"/>
  <c r="E11" s="1"/>
  <c r="F11" s="1"/>
  <c r="D10"/>
  <c r="E10" s="1"/>
  <c r="F10" s="1"/>
  <c r="D9"/>
  <c r="E9" s="1"/>
  <c r="F9" s="1"/>
  <c r="D8"/>
  <c r="E8" s="1"/>
  <c r="F8" s="1"/>
  <c r="D7"/>
  <c r="E7" s="1"/>
  <c r="F7" s="1"/>
  <c r="D6"/>
  <c r="E6" s="1"/>
  <c r="F6" s="1"/>
  <c r="D5"/>
  <c r="E5" s="1"/>
  <c r="F5" s="1"/>
  <c r="G33"/>
  <c r="G32"/>
  <c r="G31"/>
  <c r="G30"/>
  <c r="G29"/>
  <c r="G28"/>
  <c r="G27"/>
  <c r="G25"/>
  <c r="G24"/>
  <c r="G23"/>
  <c r="G22"/>
  <c r="G21"/>
  <c r="G19"/>
  <c r="G18"/>
  <c r="G17"/>
  <c r="G15"/>
  <c r="G14"/>
  <c r="G13"/>
  <c r="G12"/>
  <c r="G11"/>
  <c r="G10"/>
  <c r="G9"/>
  <c r="G8"/>
  <c r="G7"/>
  <c r="G6"/>
  <c r="G5"/>
  <c r="G20"/>
  <c r="K34" i="1"/>
  <c r="I34"/>
  <c r="G26" i="4"/>
  <c r="G16"/>
  <c r="E30"/>
  <c r="F30" s="1"/>
  <c r="E33" i="1"/>
  <c r="H33" i="4" s="1"/>
  <c r="E32" i="1"/>
  <c r="E31"/>
  <c r="H31" i="4" s="1"/>
  <c r="E30" i="1"/>
  <c r="H30" i="4" s="1"/>
  <c r="E29" i="1"/>
  <c r="E28"/>
  <c r="H28" i="4" s="1"/>
  <c r="H27"/>
  <c r="E26" i="1"/>
  <c r="H26" i="4" s="1"/>
  <c r="E25" i="1"/>
  <c r="H25" i="4" s="1"/>
  <c r="E24" i="1"/>
  <c r="H24" i="4" s="1"/>
  <c r="E23" i="1"/>
  <c r="H23" i="4" s="1"/>
  <c r="E22" i="1"/>
  <c r="H22" i="4" s="1"/>
  <c r="E21" i="1"/>
  <c r="H21" i="4" s="1"/>
  <c r="H20"/>
  <c r="E19" i="1"/>
  <c r="H19" i="4" s="1"/>
  <c r="E18" i="1"/>
  <c r="H18" i="4" s="1"/>
  <c r="E16" i="1"/>
  <c r="H16" i="4" s="1"/>
  <c r="E15" i="1"/>
  <c r="H15" i="4" s="1"/>
  <c r="E14" i="1"/>
  <c r="H14" i="4" s="1"/>
  <c r="E13" i="1"/>
  <c r="H13" i="4" s="1"/>
  <c r="E12" i="1"/>
  <c r="H12" i="4" s="1"/>
  <c r="E11" i="1"/>
  <c r="H11" i="4" s="1"/>
  <c r="E10" i="1"/>
  <c r="E9"/>
  <c r="H9" i="4" s="1"/>
  <c r="E8" i="1"/>
  <c r="H8" i="4" s="1"/>
  <c r="E7" i="1"/>
  <c r="H7" i="4" s="1"/>
  <c r="E6" i="1"/>
  <c r="H6" i="4" s="1"/>
  <c r="E5" i="1"/>
  <c r="H5" i="4" s="1"/>
  <c r="O34" i="1"/>
  <c r="N34"/>
  <c r="G34"/>
  <c r="H32" i="4" l="1"/>
  <c r="H29"/>
  <c r="H10"/>
  <c r="I14"/>
  <c r="I30"/>
  <c r="I18"/>
  <c r="I22"/>
  <c r="I11"/>
  <c r="I19"/>
  <c r="I27"/>
  <c r="I32"/>
  <c r="I7"/>
  <c r="I15"/>
  <c r="I23"/>
  <c r="I31"/>
  <c r="I16"/>
  <c r="I9"/>
  <c r="I25"/>
  <c r="I17"/>
  <c r="I8"/>
  <c r="I24"/>
  <c r="I6"/>
  <c r="I10"/>
  <c r="I26"/>
  <c r="E33"/>
  <c r="E13"/>
  <c r="E21"/>
  <c r="E29"/>
  <c r="E12"/>
  <c r="E20"/>
  <c r="E28"/>
  <c r="G34"/>
  <c r="I5"/>
  <c r="H34" l="1"/>
  <c r="F12"/>
  <c r="I12" s="1"/>
  <c r="F28"/>
  <c r="I28" s="1"/>
  <c r="F21"/>
  <c r="I21" s="1"/>
  <c r="F29"/>
  <c r="I29" s="1"/>
  <c r="F33"/>
  <c r="I33" s="1"/>
  <c r="F20"/>
  <c r="I20" s="1"/>
  <c r="F13"/>
  <c r="I13" s="1"/>
  <c r="F34" i="1"/>
  <c r="H34"/>
  <c r="M34"/>
  <c r="L34"/>
  <c r="J34"/>
  <c r="F34" i="4" l="1"/>
  <c r="R34" i="1"/>
  <c r="P34"/>
  <c r="S34" l="1"/>
  <c r="Q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5"/>
  <c r="E34" l="1"/>
  <c r="V11"/>
  <c r="W11" s="1"/>
  <c r="V15"/>
  <c r="W15" s="1"/>
  <c r="V19"/>
  <c r="W19" s="1"/>
  <c r="V23"/>
  <c r="W23" s="1"/>
  <c r="V27"/>
  <c r="W27" s="1"/>
  <c r="V31"/>
  <c r="W31" s="1"/>
  <c r="V6"/>
  <c r="W6" s="1"/>
  <c r="V10"/>
  <c r="W10" s="1"/>
  <c r="V14"/>
  <c r="W14" s="1"/>
  <c r="V18"/>
  <c r="W18" s="1"/>
  <c r="V22"/>
  <c r="W22" s="1"/>
  <c r="V26"/>
  <c r="W26" s="1"/>
  <c r="V30"/>
  <c r="W30" s="1"/>
  <c r="V5"/>
  <c r="W5" s="1"/>
  <c r="V9"/>
  <c r="W9" s="1"/>
  <c r="V13"/>
  <c r="W13" s="1"/>
  <c r="V17"/>
  <c r="W17" s="1"/>
  <c r="V21"/>
  <c r="W21" s="1"/>
  <c r="V25"/>
  <c r="W25" s="1"/>
  <c r="V29"/>
  <c r="W29" s="1"/>
  <c r="V33"/>
  <c r="W33" s="1"/>
  <c r="V7"/>
  <c r="W7" s="1"/>
  <c r="V8"/>
  <c r="W8" s="1"/>
  <c r="V12"/>
  <c r="W12" s="1"/>
  <c r="V16"/>
  <c r="W16" s="1"/>
  <c r="V20"/>
  <c r="W20" s="1"/>
  <c r="V24"/>
  <c r="W24" s="1"/>
  <c r="V28"/>
  <c r="W28" s="1"/>
  <c r="V32"/>
  <c r="W32" s="1"/>
  <c r="V34" l="1"/>
</calcChain>
</file>

<file path=xl/sharedStrings.xml><?xml version="1.0" encoding="utf-8"?>
<sst xmlns="http://schemas.openxmlformats.org/spreadsheetml/2006/main" count="156" uniqueCount="74">
  <si>
    <t>State</t>
  </si>
  <si>
    <t>Other Projects</t>
  </si>
  <si>
    <t>Capacity required for meeting Solar RPO</t>
  </si>
  <si>
    <t>%</t>
  </si>
  <si>
    <t>MW</t>
  </si>
  <si>
    <t>(MU)</t>
  </si>
  <si>
    <t>(MW)</t>
  </si>
  <si>
    <t>Andhra Pradesh</t>
  </si>
  <si>
    <t>Arunachal Pradesh</t>
  </si>
  <si>
    <t>Regulation not issued</t>
  </si>
  <si>
    <t>Assam</t>
  </si>
  <si>
    <t>Bihar</t>
  </si>
  <si>
    <t>Chhattisgarh</t>
  </si>
  <si>
    <t>Delhi</t>
  </si>
  <si>
    <t>JERC (Goa &amp; UT)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</si>
  <si>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</si>
  <si>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</si>
  <si>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</si>
  <si>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</si>
  <si>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</si>
  <si>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</si>
  <si>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</si>
  <si>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Madhya Pradesh</t>
  </si>
  <si>
    <t>Maharashtra</t>
  </si>
  <si>
    <t>Manipur</t>
  </si>
  <si>
    <t>Mizoram</t>
  </si>
  <si>
    <t>Meghalaya</t>
  </si>
  <si>
    <t>Nagaland</t>
  </si>
  <si>
    <t>Orissa</t>
  </si>
  <si>
    <t>Punjab</t>
  </si>
  <si>
    <t>Rajasthan</t>
  </si>
  <si>
    <t>Sikkim</t>
  </si>
  <si>
    <t>Tamil Nadu</t>
  </si>
  <si>
    <t>Tripura</t>
  </si>
  <si>
    <t>Uttarakhand</t>
  </si>
  <si>
    <t>Uttar Pradesh</t>
  </si>
  <si>
    <t>West Bengal</t>
  </si>
  <si>
    <t>Total</t>
  </si>
  <si>
    <t>Solar RPO Target (2012-13)</t>
  </si>
  <si>
    <t>Projected Demand (MU)</t>
  </si>
  <si>
    <t>2012-13</t>
  </si>
  <si>
    <t>State Solar RPO Regulations</t>
  </si>
  <si>
    <t>RPO Target for 2011-12</t>
  </si>
  <si>
    <t>RPO Target For 2012-13</t>
  </si>
  <si>
    <t>JNNSM New Projects</t>
  </si>
  <si>
    <t>NVVN Migration Scheme</t>
  </si>
  <si>
    <t>State Policies</t>
  </si>
  <si>
    <t>REC Mechanism</t>
  </si>
  <si>
    <t>RPSSGP and GBI Scheme</t>
  </si>
  <si>
    <t>Gap to be fulfilled in 2012-13</t>
  </si>
  <si>
    <t>Capacity Tied -Up  (Source: NVVN)</t>
  </si>
  <si>
    <t>Capacity Installed (Source: NVVN)</t>
  </si>
  <si>
    <t>Solar PV - Capacity Allocated</t>
  </si>
  <si>
    <t>Solar Thermal - Capacity Allocated</t>
  </si>
  <si>
    <t>Capacity Tied -Up  (Source: State Nodal Agencies)</t>
  </si>
  <si>
    <t>Capacity Tied-Up</t>
  </si>
  <si>
    <t>Capacity Tied - Up (Source: REC Registry)</t>
  </si>
  <si>
    <t xml:space="preserve">Capacity Installed </t>
  </si>
  <si>
    <t>Projects tied up  (Source: MNRE &amp; IREDA)</t>
  </si>
  <si>
    <t>Installed</t>
  </si>
  <si>
    <t>Solar PV Installed</t>
  </si>
  <si>
    <t>Solar Thermal-Installed</t>
  </si>
  <si>
    <t>Installed(Source: State Nodal Agencies)</t>
  </si>
  <si>
    <t>Projects Installed(Source: MNRE &amp; IREDA)</t>
  </si>
  <si>
    <t>Source: CEA base data for 2011-12 and escalated for 2012-13 based on 18th EPS escalation rates for the same period</t>
  </si>
  <si>
    <t>Capacity required for meeting Solar RPO target (2012-13)</t>
  </si>
  <si>
    <t>Projects Capacity under Migration Scheme (MW) (Source:NVVN)</t>
  </si>
  <si>
    <t>Projected Demand* (MU)</t>
  </si>
  <si>
    <t>Solar RPO Compliance Status</t>
  </si>
  <si>
    <t>* Based on the data provided by NVVN, State Agencies &amp; Project developers</t>
  </si>
  <si>
    <t>-</t>
  </si>
  <si>
    <t>Installed capacity as on 09.03.2013</t>
  </si>
  <si>
    <t>Total Capacity Tied Up as on 09.03.2013*</t>
  </si>
  <si>
    <t>Total Capacity Tied Up as on 09.03.2013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</si>
</sst>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8"/>
      <color theme="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9"/>
      <color theme="0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b/>
      <sz val="8"/>
      <color theme="1"/>
      <name val="Verdana"/>
      <family val="2"/>
    </font>
    <font>
      <sz val="8"/>
      <name val="Verdana"/>
      <family val="2"/>
    </font>
    <font>
      <sz val="11"/>
      <color theme="1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i/>
      <sz val="10"/>
      <color theme="1"/>
      <name val="Verdana"/>
      <family val="2"/>
    </font>
    <font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</cellStyleXfs>
  <cellXfs count="159">
    <xf numFmtId="0" fontId="0" fillId="0" borderId="0" xfId="0"/>
    <xf numFmtId="0" fontId="3" fillId="0" borderId="0" xfId="0" applyFont="1"/>
    <xf numFmtId="0" fontId="2" fillId="0" borderId="0" xfId="0" applyFont="1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4" fillId="2" borderId="28" xfId="0" applyFont="1" applyFill="1" applyBorder="1" applyAlignment="1">
      <alignment horizontal="center" vertical="center" wrapText="1"/>
    </xf>
    <xf numFmtId="10" fontId="6" fillId="0" borderId="22" xfId="2" applyNumberFormat="1" applyFont="1" applyBorder="1" applyAlignment="1">
      <alignment horizontal="center" vertical="center" wrapText="1"/>
    </xf>
    <xf numFmtId="10" fontId="6" fillId="0" borderId="23" xfId="2" applyNumberFormat="1" applyFont="1" applyBorder="1" applyAlignment="1">
      <alignment horizontal="center" vertical="center" wrapText="1"/>
    </xf>
    <xf numFmtId="10" fontId="6" fillId="0" borderId="16" xfId="2" applyNumberFormat="1" applyFont="1" applyBorder="1" applyAlignment="1">
      <alignment horizontal="center" vertical="center" wrapText="1"/>
    </xf>
    <xf numFmtId="10" fontId="6" fillId="0" borderId="12" xfId="2" applyNumberFormat="1" applyFont="1" applyBorder="1" applyAlignment="1">
      <alignment horizontal="center" vertical="center" wrapText="1"/>
    </xf>
    <xf numFmtId="10" fontId="7" fillId="0" borderId="21" xfId="2" applyNumberFormat="1" applyFont="1" applyBorder="1" applyAlignment="1">
      <alignment horizontal="center"/>
    </xf>
    <xf numFmtId="10" fontId="6" fillId="0" borderId="49" xfId="2" applyNumberFormat="1" applyFont="1" applyBorder="1" applyAlignment="1">
      <alignment horizontal="center" vertical="center" wrapText="1"/>
    </xf>
    <xf numFmtId="10" fontId="6" fillId="0" borderId="50" xfId="2" applyNumberFormat="1" applyFont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164" fontId="11" fillId="0" borderId="11" xfId="1" applyFont="1" applyFill="1" applyBorder="1" applyAlignment="1"/>
    <xf numFmtId="0" fontId="12" fillId="0" borderId="0" xfId="0" applyFont="1" applyFill="1" applyAlignment="1"/>
    <xf numFmtId="15" fontId="13" fillId="0" borderId="0" xfId="0" applyNumberFormat="1" applyFont="1" applyFill="1"/>
    <xf numFmtId="0" fontId="7" fillId="0" borderId="0" xfId="0" applyFont="1"/>
    <xf numFmtId="0" fontId="7" fillId="0" borderId="0" xfId="0" applyFont="1" applyFill="1"/>
    <xf numFmtId="164" fontId="7" fillId="0" borderId="0" xfId="0" applyNumberFormat="1" applyFont="1" applyAlignment="1">
      <alignment horizontal="center"/>
    </xf>
    <xf numFmtId="2" fontId="7" fillId="0" borderId="0" xfId="0" applyNumberFormat="1" applyFont="1"/>
    <xf numFmtId="0" fontId="1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 wrapText="1"/>
    </xf>
    <xf numFmtId="0" fontId="4" fillId="2" borderId="36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25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wrapText="1"/>
    </xf>
    <xf numFmtId="0" fontId="4" fillId="2" borderId="41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2" fontId="4" fillId="2" borderId="2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wrapText="1"/>
    </xf>
    <xf numFmtId="0" fontId="4" fillId="2" borderId="23" xfId="0" applyFont="1" applyFill="1" applyBorder="1" applyAlignment="1">
      <alignment horizontal="center" wrapText="1"/>
    </xf>
    <xf numFmtId="164" fontId="4" fillId="2" borderId="16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2" fontId="4" fillId="2" borderId="24" xfId="0" applyNumberFormat="1" applyFont="1" applyFill="1" applyBorder="1" applyAlignment="1">
      <alignment horizontal="center"/>
    </xf>
    <xf numFmtId="0" fontId="5" fillId="0" borderId="28" xfId="0" applyFont="1" applyFill="1" applyBorder="1" applyAlignment="1">
      <alignment horizontal="left"/>
    </xf>
    <xf numFmtId="165" fontId="6" fillId="0" borderId="5" xfId="1" applyNumberFormat="1" applyFont="1" applyFill="1" applyBorder="1" applyAlignment="1">
      <alignment horizontal="center"/>
    </xf>
    <xf numFmtId="10" fontId="7" fillId="0" borderId="4" xfId="0" applyNumberFormat="1" applyFont="1" applyFill="1" applyBorder="1" applyAlignment="1">
      <alignment horizontal="center"/>
    </xf>
    <xf numFmtId="168" fontId="14" fillId="0" borderId="3" xfId="1" applyNumberFormat="1" applyFont="1" applyFill="1" applyBorder="1" applyAlignment="1">
      <alignment horizontal="center"/>
    </xf>
    <xf numFmtId="164" fontId="14" fillId="0" borderId="16" xfId="1" applyFont="1" applyFill="1" applyBorder="1" applyAlignment="1">
      <alignment horizontal="center"/>
    </xf>
    <xf numFmtId="164" fontId="14" fillId="0" borderId="12" xfId="1" applyFont="1" applyFill="1" applyBorder="1" applyAlignment="1">
      <alignment horizontal="center"/>
    </xf>
    <xf numFmtId="164" fontId="14" fillId="0" borderId="3" xfId="1" applyFont="1" applyFill="1" applyBorder="1" applyAlignment="1">
      <alignment horizontal="center"/>
    </xf>
    <xf numFmtId="164" fontId="14" fillId="0" borderId="5" xfId="1" applyFont="1" applyFill="1" applyBorder="1" applyAlignment="1">
      <alignment horizontal="center"/>
    </xf>
    <xf numFmtId="164" fontId="14" fillId="0" borderId="11" xfId="1" applyFont="1" applyFill="1" applyBorder="1" applyAlignment="1"/>
    <xf numFmtId="164" fontId="14" fillId="0" borderId="16" xfId="1" applyFont="1" applyFill="1" applyBorder="1" applyAlignment="1"/>
    <xf numFmtId="164" fontId="7" fillId="0" borderId="4" xfId="1" applyFont="1" applyFill="1" applyBorder="1" applyAlignment="1"/>
    <xf numFmtId="164" fontId="7" fillId="0" borderId="12" xfId="1" applyFont="1" applyFill="1" applyBorder="1" applyAlignment="1"/>
    <xf numFmtId="0" fontId="7" fillId="0" borderId="0" xfId="0" applyFont="1" applyBorder="1"/>
    <xf numFmtId="0" fontId="5" fillId="0" borderId="11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164" fontId="7" fillId="0" borderId="16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Border="1" applyAlignment="1">
      <alignment horizontal="left"/>
    </xf>
    <xf numFmtId="168" fontId="14" fillId="0" borderId="3" xfId="1" applyNumberFormat="1" applyFont="1" applyFill="1" applyBorder="1" applyAlignment="1"/>
    <xf numFmtId="168" fontId="14" fillId="0" borderId="2" xfId="1" applyNumberFormat="1" applyFont="1" applyFill="1" applyBorder="1" applyAlignment="1">
      <alignment horizontal="center"/>
    </xf>
    <xf numFmtId="164" fontId="14" fillId="0" borderId="44" xfId="1" applyFont="1" applyFill="1" applyBorder="1" applyAlignment="1">
      <alignment horizontal="center"/>
    </xf>
    <xf numFmtId="164" fontId="14" fillId="0" borderId="45" xfId="1" applyFont="1" applyFill="1" applyBorder="1" applyAlignment="1">
      <alignment horizontal="center"/>
    </xf>
    <xf numFmtId="164" fontId="14" fillId="0" borderId="2" xfId="1" applyFont="1" applyFill="1" applyBorder="1" applyAlignment="1">
      <alignment horizontal="center"/>
    </xf>
    <xf numFmtId="164" fontId="14" fillId="0" borderId="46" xfId="1" applyFont="1" applyFill="1" applyBorder="1" applyAlignment="1">
      <alignment horizontal="center"/>
    </xf>
    <xf numFmtId="164" fontId="14" fillId="0" borderId="44" xfId="1" applyFont="1" applyFill="1" applyBorder="1" applyAlignment="1"/>
    <xf numFmtId="164" fontId="7" fillId="0" borderId="1" xfId="1" applyFont="1" applyFill="1" applyBorder="1" applyAlignment="1"/>
    <xf numFmtId="164" fontId="7" fillId="0" borderId="45" xfId="1" applyFont="1" applyFill="1" applyBorder="1" applyAlignment="1"/>
    <xf numFmtId="0" fontId="13" fillId="0" borderId="13" xfId="0" applyFont="1" applyFill="1" applyBorder="1" applyAlignment="1">
      <alignment horizontal="center"/>
    </xf>
    <xf numFmtId="0" fontId="13" fillId="0" borderId="35" xfId="0" applyFont="1" applyFill="1" applyBorder="1" applyAlignment="1">
      <alignment horizontal="center"/>
    </xf>
    <xf numFmtId="0" fontId="13" fillId="0" borderId="35" xfId="0" applyFont="1" applyBorder="1" applyAlignment="1">
      <alignment horizontal="center"/>
    </xf>
    <xf numFmtId="168" fontId="12" fillId="0" borderId="6" xfId="1" applyNumberFormat="1" applyFont="1" applyFill="1" applyBorder="1" applyAlignment="1">
      <alignment horizontal="center"/>
    </xf>
    <xf numFmtId="165" fontId="13" fillId="3" borderId="14" xfId="0" applyNumberFormat="1" applyFont="1" applyFill="1" applyBorder="1" applyAlignment="1">
      <alignment horizontal="center"/>
    </xf>
    <xf numFmtId="165" fontId="13" fillId="3" borderId="8" xfId="0" applyNumberFormat="1" applyFont="1" applyFill="1" applyBorder="1" applyAlignment="1">
      <alignment horizontal="center"/>
    </xf>
    <xf numFmtId="166" fontId="13" fillId="3" borderId="6" xfId="0" applyNumberFormat="1" applyFont="1" applyFill="1" applyBorder="1" applyAlignment="1">
      <alignment horizontal="center"/>
    </xf>
    <xf numFmtId="165" fontId="13" fillId="3" borderId="7" xfId="0" applyNumberFormat="1" applyFont="1" applyFill="1" applyBorder="1" applyAlignment="1">
      <alignment horizontal="center"/>
    </xf>
    <xf numFmtId="165" fontId="13" fillId="3" borderId="47" xfId="0" applyNumberFormat="1" applyFont="1" applyFill="1" applyBorder="1" applyAlignment="1">
      <alignment horizontal="center"/>
    </xf>
    <xf numFmtId="165" fontId="13" fillId="3" borderId="48" xfId="0" applyNumberFormat="1" applyFont="1" applyFill="1" applyBorder="1" applyAlignment="1">
      <alignment horizontal="center"/>
    </xf>
    <xf numFmtId="166" fontId="13" fillId="3" borderId="8" xfId="0" applyNumberFormat="1" applyFont="1" applyFill="1" applyBorder="1" applyAlignment="1">
      <alignment horizontal="center"/>
    </xf>
    <xf numFmtId="164" fontId="13" fillId="3" borderId="14" xfId="0" applyNumberFormat="1" applyFont="1" applyFill="1" applyBorder="1" applyAlignment="1">
      <alignment horizontal="center"/>
    </xf>
    <xf numFmtId="164" fontId="13" fillId="3" borderId="8" xfId="0" applyNumberFormat="1" applyFont="1" applyFill="1" applyBorder="1" applyAlignment="1">
      <alignment horizontal="center"/>
    </xf>
    <xf numFmtId="165" fontId="13" fillId="3" borderId="6" xfId="0" applyNumberFormat="1" applyFont="1" applyFill="1" applyBorder="1"/>
    <xf numFmtId="165" fontId="13" fillId="3" borderId="14" xfId="0" applyNumberFormat="1" applyFont="1" applyFill="1" applyBorder="1"/>
    <xf numFmtId="165" fontId="13" fillId="3" borderId="7" xfId="0" applyNumberFormat="1" applyFont="1" applyFill="1" applyBorder="1"/>
    <xf numFmtId="165" fontId="13" fillId="3" borderId="8" xfId="0" applyNumberFormat="1" applyFont="1" applyFill="1" applyBorder="1"/>
    <xf numFmtId="0" fontId="13" fillId="0" borderId="0" xfId="0" applyFont="1" applyFill="1"/>
    <xf numFmtId="164" fontId="4" fillId="0" borderId="0" xfId="0" applyNumberFormat="1" applyFont="1" applyFill="1" applyBorder="1" applyAlignment="1">
      <alignment horizontal="center"/>
    </xf>
    <xf numFmtId="167" fontId="14" fillId="0" borderId="0" xfId="0" applyNumberFormat="1" applyFont="1" applyFill="1" applyBorder="1"/>
    <xf numFmtId="164" fontId="14" fillId="0" borderId="0" xfId="0" applyNumberFormat="1" applyFont="1" applyFill="1" applyBorder="1" applyAlignment="1">
      <alignment horizontal="center"/>
    </xf>
    <xf numFmtId="167" fontId="14" fillId="0" borderId="0" xfId="0" applyNumberFormat="1" applyFont="1" applyFill="1" applyBorder="1" applyAlignment="1">
      <alignment horizontal="center"/>
    </xf>
    <xf numFmtId="0" fontId="15" fillId="0" borderId="0" xfId="0" applyFont="1"/>
    <xf numFmtId="0" fontId="16" fillId="2" borderId="31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2" fontId="8" fillId="2" borderId="33" xfId="0" applyNumberFormat="1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2" fontId="8" fillId="2" borderId="18" xfId="0" applyNumberFormat="1" applyFont="1" applyFill="1" applyBorder="1" applyAlignment="1">
      <alignment horizontal="center"/>
    </xf>
    <xf numFmtId="165" fontId="10" fillId="0" borderId="19" xfId="1" applyNumberFormat="1" applyFont="1" applyFill="1" applyBorder="1" applyAlignment="1">
      <alignment vertical="center"/>
    </xf>
    <xf numFmtId="10" fontId="3" fillId="0" borderId="19" xfId="0" applyNumberFormat="1" applyFont="1" applyFill="1" applyBorder="1" applyAlignment="1">
      <alignment horizontal="center"/>
    </xf>
    <xf numFmtId="164" fontId="11" fillId="0" borderId="19" xfId="0" applyNumberFormat="1" applyFont="1" applyFill="1" applyBorder="1" applyAlignment="1">
      <alignment horizontal="center"/>
    </xf>
    <xf numFmtId="166" fontId="3" fillId="0" borderId="19" xfId="1" applyNumberFormat="1" applyFont="1" applyFill="1" applyBorder="1" applyAlignment="1">
      <alignment horizontal="right"/>
    </xf>
    <xf numFmtId="0" fontId="11" fillId="0" borderId="39" xfId="0" applyNumberFormat="1" applyFont="1" applyFill="1" applyBorder="1" applyAlignment="1">
      <alignment horizontal="center"/>
    </xf>
    <xf numFmtId="164" fontId="11" fillId="0" borderId="28" xfId="1" applyFont="1" applyFill="1" applyBorder="1" applyAlignment="1"/>
    <xf numFmtId="2" fontId="2" fillId="0" borderId="19" xfId="0" applyNumberFormat="1" applyFont="1" applyFill="1" applyBorder="1"/>
    <xf numFmtId="10" fontId="15" fillId="0" borderId="0" xfId="0" applyNumberFormat="1" applyFont="1"/>
    <xf numFmtId="164" fontId="15" fillId="0" borderId="0" xfId="1" applyFont="1"/>
    <xf numFmtId="165" fontId="10" fillId="0" borderId="34" xfId="1" applyNumberFormat="1" applyFont="1" applyFill="1" applyBorder="1" applyAlignment="1">
      <alignment horizontal="center" vertical="center"/>
    </xf>
    <xf numFmtId="164" fontId="11" fillId="0" borderId="34" xfId="0" applyNumberFormat="1" applyFont="1" applyFill="1" applyBorder="1" applyAlignment="1">
      <alignment horizontal="center"/>
    </xf>
    <xf numFmtId="0" fontId="11" fillId="0" borderId="35" xfId="0" applyNumberFormat="1" applyFont="1" applyFill="1" applyBorder="1" applyAlignment="1">
      <alignment horizontal="center"/>
    </xf>
    <xf numFmtId="2" fontId="2" fillId="0" borderId="34" xfId="0" applyNumberFormat="1" applyFont="1" applyFill="1" applyBorder="1"/>
    <xf numFmtId="165" fontId="10" fillId="0" borderId="32" xfId="1" applyNumberFormat="1" applyFont="1" applyFill="1" applyBorder="1" applyAlignment="1">
      <alignment horizontal="center" vertical="center"/>
    </xf>
    <xf numFmtId="10" fontId="3" fillId="0" borderId="13" xfId="0" applyNumberFormat="1" applyFont="1" applyFill="1" applyBorder="1" applyAlignment="1">
      <alignment horizontal="center"/>
    </xf>
    <xf numFmtId="164" fontId="11" fillId="0" borderId="32" xfId="0" applyNumberFormat="1" applyFont="1" applyFill="1" applyBorder="1" applyAlignment="1">
      <alignment horizontal="center"/>
    </xf>
    <xf numFmtId="166" fontId="3" fillId="0" borderId="13" xfId="1" applyNumberFormat="1" applyFont="1" applyFill="1" applyBorder="1" applyAlignment="1">
      <alignment horizontal="right"/>
    </xf>
    <xf numFmtId="0" fontId="11" fillId="0" borderId="38" xfId="0" applyNumberFormat="1" applyFont="1" applyFill="1" applyBorder="1" applyAlignment="1">
      <alignment horizontal="center"/>
    </xf>
    <xf numFmtId="164" fontId="11" fillId="0" borderId="13" xfId="1" applyFont="1" applyFill="1" applyBorder="1" applyAlignment="1"/>
    <xf numFmtId="2" fontId="2" fillId="0" borderId="32" xfId="0" applyNumberFormat="1" applyFont="1" applyFill="1" applyBorder="1"/>
    <xf numFmtId="166" fontId="2" fillId="3" borderId="17" xfId="0" applyNumberFormat="1" applyFont="1" applyFill="1" applyBorder="1"/>
    <xf numFmtId="164" fontId="2" fillId="3" borderId="17" xfId="0" applyNumberFormat="1" applyFont="1" applyFill="1" applyBorder="1"/>
    <xf numFmtId="164" fontId="2" fillId="0" borderId="29" xfId="0" applyNumberFormat="1" applyFont="1" applyFill="1" applyBorder="1"/>
    <xf numFmtId="2" fontId="2" fillId="5" borderId="18" xfId="0" applyNumberFormat="1" applyFont="1" applyFill="1" applyBorder="1"/>
    <xf numFmtId="0" fontId="19" fillId="0" borderId="0" xfId="0" applyFont="1"/>
    <xf numFmtId="0" fontId="9" fillId="0" borderId="9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18" fillId="0" borderId="0" xfId="0" applyFont="1"/>
    <xf numFmtId="0" fontId="16" fillId="2" borderId="30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7" fillId="0" borderId="14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wrapText="1"/>
    </xf>
    <xf numFmtId="164" fontId="4" fillId="2" borderId="21" xfId="0" applyNumberFormat="1" applyFont="1" applyFill="1" applyBorder="1" applyAlignment="1">
      <alignment horizontal="center" wrapText="1"/>
    </xf>
    <xf numFmtId="164" fontId="4" fillId="2" borderId="0" xfId="0" applyNumberFormat="1" applyFont="1" applyFill="1" applyBorder="1" applyAlignment="1">
      <alignment horizontal="center" wrapText="1"/>
    </xf>
    <xf numFmtId="164" fontId="4" fillId="2" borderId="24" xfId="0" applyNumberFormat="1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3" sqref="A3"/>
    </sheetView>
  </sheetViews>
  <sheetFormatPr defaultColWidth="22.85546875" defaultRowHeight="14.25"/>
  <cols>
    <col min="1" max="1" width="11.42578125" style="100" customWidth="1"/>
    <col min="2" max="2" width="20.85546875" style="100" customWidth="1"/>
    <col min="3" max="3" width="22.85546875" style="100" customWidth="1"/>
    <col min="4" max="4" width="22.85546875" style="100"/>
    <col min="5" max="5" width="20.42578125" style="100" customWidth="1"/>
    <col min="6" max="8" width="22.85546875" style="100"/>
    <col min="9" max="9" width="21.42578125" style="100" customWidth="1"/>
    <col min="10" max="16384" width="22.85546875" style="100"/>
  </cols>
  <sheetData>
    <row r="1" spans="1:13">
      <c r="A1" s="140" t="s">
        <v>68</v>
      </c>
    </row>
    <row r="2" spans="1:13" ht="15" thickBot="1"/>
    <row r="3" spans="1:13" ht="25.5">
      <c r="B3" s="141" t="s">
        <v>0</v>
      </c>
      <c r="C3" s="101" t="s">
        <v>67</v>
      </c>
      <c r="D3" s="102" t="s">
        <v>38</v>
      </c>
      <c r="E3" s="103" t="s">
        <v>38</v>
      </c>
      <c r="F3" s="103" t="s">
        <v>2</v>
      </c>
      <c r="G3" s="104" t="s">
        <v>72</v>
      </c>
      <c r="H3" s="17" t="s">
        <v>71</v>
      </c>
      <c r="I3" s="105" t="s">
        <v>49</v>
      </c>
    </row>
    <row r="4" spans="1:13" ht="15" thickBot="1">
      <c r="B4" s="142"/>
      <c r="C4" s="106" t="s">
        <v>40</v>
      </c>
      <c r="D4" s="107" t="s">
        <v>3</v>
      </c>
      <c r="E4" s="108" t="s">
        <v>5</v>
      </c>
      <c r="F4" s="108" t="s">
        <v>6</v>
      </c>
      <c r="G4" s="109" t="s">
        <v>6</v>
      </c>
      <c r="H4" s="110" t="s">
        <v>4</v>
      </c>
      <c r="I4" s="111" t="s">
        <v>6</v>
      </c>
    </row>
    <row r="5" spans="1:13" ht="13.5" customHeight="1">
      <c r="B5" s="137" t="s">
        <v>7</v>
      </c>
      <c r="C5" s="112">
        <v>98956.335449318198</v>
      </c>
      <c r="D5" s="113">
        <f>VLOOKUP(B5,'Solar RPO Regulations'!$A$4:$C$32,3,FALSE)</f>
        <v>2.5000000000000001E-3</v>
      </c>
      <c r="E5" s="114">
        <f>C5*D5</f>
        <v>247.39083862329551</v>
      </c>
      <c r="F5" s="115">
        <f>E5*1000/(365*24*0.19)</f>
        <v>148.63664901663992</v>
      </c>
      <c r="G5" s="116">
        <f>'Detail data'!T5</f>
        <v>77.7</v>
      </c>
      <c r="H5" s="117">
        <f>'Detail data'!E5</f>
        <v>23.35</v>
      </c>
      <c r="I5" s="118">
        <f>F5-G5</f>
        <v>70.936649016639919</v>
      </c>
      <c r="L5" s="119"/>
      <c r="M5" s="120"/>
    </row>
    <row r="6" spans="1:13" ht="13.5" customHeight="1">
      <c r="B6" s="138" t="s">
        <v>8</v>
      </c>
      <c r="C6" s="121">
        <v>631.09661557475988</v>
      </c>
      <c r="D6" s="113">
        <f>VLOOKUP(B6,'Solar RPO Regulations'!$A$4:$C$32,3,FALSE)</f>
        <v>1E-3</v>
      </c>
      <c r="E6" s="122">
        <f t="shared" ref="E6:E33" si="0">C6*D6</f>
        <v>0.63109661557475993</v>
      </c>
      <c r="F6" s="115">
        <f t="shared" ref="F6:F33" si="1">E6*1000/(365*24*0.19)</f>
        <v>0.37917364550273963</v>
      </c>
      <c r="G6" s="123">
        <f>'Detail data'!T6</f>
        <v>2.5000000000000001E-2</v>
      </c>
      <c r="H6" s="18">
        <f>'Detail data'!E6</f>
        <v>2.5000000000000001E-2</v>
      </c>
      <c r="I6" s="124">
        <f t="shared" ref="I6:I33" si="2">F6-G6</f>
        <v>0.35417364550273961</v>
      </c>
      <c r="L6" s="119"/>
      <c r="M6" s="120"/>
    </row>
    <row r="7" spans="1:13" ht="13.5" customHeight="1">
      <c r="B7" s="138" t="s">
        <v>10</v>
      </c>
      <c r="C7" s="121">
        <v>6809.5690485598871</v>
      </c>
      <c r="D7" s="113">
        <f>VLOOKUP(B7,'Solar RPO Regulations'!$A$4:$C$32,3,FALSE)</f>
        <v>1.5E-3</v>
      </c>
      <c r="E7" s="122">
        <f t="shared" si="0"/>
        <v>10.214353572839832</v>
      </c>
      <c r="F7" s="115">
        <f t="shared" si="1"/>
        <v>6.1369584071376053</v>
      </c>
      <c r="G7" s="123">
        <f>'Detail data'!T7</f>
        <v>5</v>
      </c>
      <c r="H7" s="18">
        <f>'Detail data'!E7</f>
        <v>0</v>
      </c>
      <c r="I7" s="124">
        <f t="shared" si="2"/>
        <v>1.1369584071376053</v>
      </c>
      <c r="L7" s="119"/>
      <c r="M7" s="120"/>
    </row>
    <row r="8" spans="1:13" ht="13.5" customHeight="1">
      <c r="B8" s="138" t="s">
        <v>11</v>
      </c>
      <c r="C8" s="121">
        <v>15272.369780683775</v>
      </c>
      <c r="D8" s="113">
        <f>VLOOKUP(B8,'Solar RPO Regulations'!$A$4:$C$32,3,FALSE)</f>
        <v>7.4999999999999997E-3</v>
      </c>
      <c r="E8" s="122">
        <f t="shared" si="0"/>
        <v>114.54277335512832</v>
      </c>
      <c r="F8" s="115">
        <f t="shared" si="1"/>
        <v>68.819258204234742</v>
      </c>
      <c r="G8" s="123">
        <f>'Detail data'!T8</f>
        <v>0</v>
      </c>
      <c r="H8" s="18">
        <f>'Detail data'!E8</f>
        <v>0</v>
      </c>
      <c r="I8" s="124">
        <f t="shared" si="2"/>
        <v>68.819258204234742</v>
      </c>
      <c r="L8" s="119"/>
      <c r="M8" s="120"/>
    </row>
    <row r="9" spans="1:13" ht="13.5" customHeight="1">
      <c r="B9" s="138" t="s">
        <v>12</v>
      </c>
      <c r="C9" s="121">
        <v>21173.89919466943</v>
      </c>
      <c r="D9" s="113">
        <f>VLOOKUP(B9,'Solar RPO Regulations'!$A$4:$C$32,3,FALSE)</f>
        <v>5.0000000000000001E-3</v>
      </c>
      <c r="E9" s="122">
        <f t="shared" si="0"/>
        <v>105.86949597334716</v>
      </c>
      <c r="F9" s="115">
        <f t="shared" si="1"/>
        <v>63.608204742458035</v>
      </c>
      <c r="G9" s="123">
        <f>'Detail data'!T9</f>
        <v>29</v>
      </c>
      <c r="H9" s="18">
        <f>'Detail data'!E9</f>
        <v>4</v>
      </c>
      <c r="I9" s="124">
        <f t="shared" si="2"/>
        <v>34.608204742458035</v>
      </c>
      <c r="L9" s="119"/>
      <c r="M9" s="120"/>
    </row>
    <row r="10" spans="1:13" ht="13.5" customHeight="1">
      <c r="B10" s="138" t="s">
        <v>13</v>
      </c>
      <c r="C10" s="121">
        <v>28597.942497392349</v>
      </c>
      <c r="D10" s="113">
        <f>VLOOKUP(B10,'Solar RPO Regulations'!$A$4:$C$32,3,FALSE)</f>
        <v>1.5E-3</v>
      </c>
      <c r="E10" s="122">
        <f t="shared" si="0"/>
        <v>42.896913746088522</v>
      </c>
      <c r="F10" s="115">
        <f t="shared" si="1"/>
        <v>25.773199799380272</v>
      </c>
      <c r="G10" s="123">
        <f>'Detail data'!T10</f>
        <v>2.5249999999999999</v>
      </c>
      <c r="H10" s="18">
        <f>'Detail data'!E10</f>
        <v>2.5249999999999999</v>
      </c>
      <c r="I10" s="124">
        <f t="shared" si="2"/>
        <v>23.248199799380274</v>
      </c>
      <c r="L10" s="119"/>
      <c r="M10" s="120"/>
    </row>
    <row r="11" spans="1:13" ht="13.5" customHeight="1">
      <c r="B11" s="138" t="s">
        <v>14</v>
      </c>
      <c r="C11" s="121">
        <v>12860.040929587913</v>
      </c>
      <c r="D11" s="113">
        <f>VLOOKUP(B11,'Solar RPO Regulations'!$A$4:$C$32,3,FALSE)</f>
        <v>4.0000000000000001E-3</v>
      </c>
      <c r="E11" s="122">
        <f t="shared" si="0"/>
        <v>51.440163718351648</v>
      </c>
      <c r="F11" s="115">
        <f t="shared" si="1"/>
        <v>30.906130568584263</v>
      </c>
      <c r="G11" s="123">
        <f>'Detail data'!T11</f>
        <v>1.6850000000000001</v>
      </c>
      <c r="H11" s="18">
        <f>'Detail data'!E11</f>
        <v>1.6850000000000001</v>
      </c>
      <c r="I11" s="124">
        <f t="shared" si="2"/>
        <v>29.221130568584265</v>
      </c>
      <c r="L11" s="119"/>
      <c r="M11" s="120"/>
    </row>
    <row r="12" spans="1:13" ht="13.5" customHeight="1">
      <c r="B12" s="138" t="s">
        <v>15</v>
      </c>
      <c r="C12" s="121">
        <v>79919.157806657997</v>
      </c>
      <c r="D12" s="113">
        <f>VLOOKUP(B12,'Solar RPO Regulations'!$A$4:$C$32,3,FALSE)</f>
        <v>0.01</v>
      </c>
      <c r="E12" s="122">
        <f t="shared" si="0"/>
        <v>799.19157806657995</v>
      </c>
      <c r="F12" s="115">
        <f t="shared" si="1"/>
        <v>480.16797528633737</v>
      </c>
      <c r="G12" s="123">
        <f>'Detail data'!T12</f>
        <v>968.5</v>
      </c>
      <c r="H12" s="18">
        <f>'Detail data'!E12</f>
        <v>824.09</v>
      </c>
      <c r="I12" s="124">
        <f t="shared" si="2"/>
        <v>-488.33202471366263</v>
      </c>
      <c r="L12" s="119"/>
      <c r="M12" s="120"/>
    </row>
    <row r="13" spans="1:13" ht="13.5" customHeight="1">
      <c r="B13" s="138" t="s">
        <v>16</v>
      </c>
      <c r="C13" s="121">
        <v>40166.830743527542</v>
      </c>
      <c r="D13" s="113">
        <f>VLOOKUP(B13,'Solar RPO Regulations'!$A$4:$C$32,3,FALSE)</f>
        <v>7.4999999999999997E-3</v>
      </c>
      <c r="E13" s="122">
        <f t="shared" si="0"/>
        <v>301.25123057645658</v>
      </c>
      <c r="F13" s="115">
        <f t="shared" si="1"/>
        <v>180.99689412187971</v>
      </c>
      <c r="G13" s="123">
        <f>'Detail data'!T13</f>
        <v>8.8000000000000007</v>
      </c>
      <c r="H13" s="18">
        <f>'Detail data'!E13</f>
        <v>7.8</v>
      </c>
      <c r="I13" s="124">
        <f t="shared" si="2"/>
        <v>172.19689412187969</v>
      </c>
      <c r="L13" s="119"/>
      <c r="M13" s="120"/>
    </row>
    <row r="14" spans="1:13" ht="13.5" customHeight="1">
      <c r="B14" s="138" t="s">
        <v>17</v>
      </c>
      <c r="C14" s="121">
        <v>8647.0346557464854</v>
      </c>
      <c r="D14" s="113">
        <f>VLOOKUP(B14,'Solar RPO Regulations'!$A$4:$C$32,3,FALSE)</f>
        <v>2.5000000000000001E-3</v>
      </c>
      <c r="E14" s="122">
        <f t="shared" si="0"/>
        <v>21.617586639366213</v>
      </c>
      <c r="F14" s="115">
        <f t="shared" si="1"/>
        <v>12.988215957321684</v>
      </c>
      <c r="G14" s="123">
        <f>'Detail data'!T14</f>
        <v>0</v>
      </c>
      <c r="H14" s="18">
        <f>'Detail data'!E14</f>
        <v>0</v>
      </c>
      <c r="I14" s="124">
        <f t="shared" si="2"/>
        <v>12.988215957321684</v>
      </c>
      <c r="L14" s="119"/>
      <c r="M14" s="120"/>
    </row>
    <row r="15" spans="1:13" ht="13.5" customHeight="1">
      <c r="B15" s="138" t="s">
        <v>18</v>
      </c>
      <c r="C15" s="121">
        <v>14573.496157911457</v>
      </c>
      <c r="D15" s="113">
        <f>VLOOKUP(B15,'Solar RPO Regulations'!$A$4:$C$32,3,FALSE)</f>
        <v>2.5000000000000001E-3</v>
      </c>
      <c r="E15" s="122">
        <f t="shared" si="0"/>
        <v>36.433740394778646</v>
      </c>
      <c r="F15" s="115">
        <f t="shared" si="1"/>
        <v>21.890014656800435</v>
      </c>
      <c r="G15" s="123">
        <f>'Detail data'!T15</f>
        <v>0</v>
      </c>
      <c r="H15" s="18">
        <f>'Detail data'!E15</f>
        <v>0</v>
      </c>
      <c r="I15" s="124">
        <f t="shared" si="2"/>
        <v>21.890014656800435</v>
      </c>
      <c r="L15" s="119"/>
      <c r="M15" s="120"/>
    </row>
    <row r="16" spans="1:13" ht="13.5" customHeight="1">
      <c r="B16" s="138" t="s">
        <v>19</v>
      </c>
      <c r="C16" s="121">
        <v>6696.010901842963</v>
      </c>
      <c r="D16" s="113">
        <f>VLOOKUP(B16,'Solar RPO Regulations'!$A$4:$C$32,3,FALSE)</f>
        <v>0.01</v>
      </c>
      <c r="E16" s="122">
        <f t="shared" si="0"/>
        <v>66.960109018429634</v>
      </c>
      <c r="F16" s="115">
        <f t="shared" si="1"/>
        <v>40.230779270866158</v>
      </c>
      <c r="G16" s="123">
        <f>'Detail data'!T16</f>
        <v>36</v>
      </c>
      <c r="H16" s="18">
        <f>'Detail data'!E16</f>
        <v>16</v>
      </c>
      <c r="I16" s="124">
        <f t="shared" si="2"/>
        <v>4.230779270866158</v>
      </c>
      <c r="L16" s="119"/>
      <c r="M16" s="120"/>
    </row>
    <row r="17" spans="2:13" ht="13.5" customHeight="1">
      <c r="B17" s="138" t="s">
        <v>20</v>
      </c>
      <c r="C17" s="121">
        <v>65152.201735096336</v>
      </c>
      <c r="D17" s="113">
        <f>VLOOKUP(B17,'Solar RPO Regulations'!$A$4:$C$32,3,FALSE)</f>
        <v>2.5000000000000001E-3</v>
      </c>
      <c r="E17" s="122">
        <f t="shared" si="0"/>
        <v>162.88050433774083</v>
      </c>
      <c r="F17" s="115">
        <f t="shared" si="1"/>
        <v>97.861394098618618</v>
      </c>
      <c r="G17" s="123">
        <f>'Detail data'!T17</f>
        <v>159</v>
      </c>
      <c r="H17" s="18">
        <f>'Detail data'!E17</f>
        <v>14</v>
      </c>
      <c r="I17" s="124">
        <f t="shared" si="2"/>
        <v>-61.138605901381382</v>
      </c>
      <c r="L17" s="119"/>
      <c r="M17" s="120"/>
    </row>
    <row r="18" spans="2:13" ht="13.5" customHeight="1">
      <c r="B18" s="138" t="s">
        <v>21</v>
      </c>
      <c r="C18" s="121">
        <v>21060.388257937044</v>
      </c>
      <c r="D18" s="113">
        <f>VLOOKUP(B18,'Solar RPO Regulations'!$A$4:$C$32,3,FALSE)</f>
        <v>2.5000000000000001E-3</v>
      </c>
      <c r="E18" s="122">
        <f t="shared" si="0"/>
        <v>52.650970644842609</v>
      </c>
      <c r="F18" s="115">
        <f t="shared" si="1"/>
        <v>31.633604088465876</v>
      </c>
      <c r="G18" s="123">
        <f>'Detail data'!T18</f>
        <v>2.5000000000000001E-2</v>
      </c>
      <c r="H18" s="18">
        <f>'Detail data'!E18</f>
        <v>2.5000000000000001E-2</v>
      </c>
      <c r="I18" s="124">
        <f t="shared" si="2"/>
        <v>31.608604088465878</v>
      </c>
      <c r="L18" s="119"/>
      <c r="M18" s="120"/>
    </row>
    <row r="19" spans="2:13" ht="13.5" customHeight="1">
      <c r="B19" s="138" t="s">
        <v>22</v>
      </c>
      <c r="C19" s="121">
        <v>53357.620434228469</v>
      </c>
      <c r="D19" s="113">
        <f>VLOOKUP(B19,'Solar RPO Regulations'!$A$4:$C$32,3,FALSE)</f>
        <v>6.0000000000000001E-3</v>
      </c>
      <c r="E19" s="122">
        <f t="shared" si="0"/>
        <v>320.14572260537085</v>
      </c>
      <c r="F19" s="115">
        <f t="shared" si="1"/>
        <v>192.34902824163112</v>
      </c>
      <c r="G19" s="123">
        <f>'Detail data'!T19</f>
        <v>211.75</v>
      </c>
      <c r="H19" s="18">
        <f>'Detail data'!E19</f>
        <v>11.75</v>
      </c>
      <c r="I19" s="124">
        <f t="shared" si="2"/>
        <v>-19.400971758368883</v>
      </c>
      <c r="L19" s="119"/>
      <c r="M19" s="120"/>
    </row>
    <row r="20" spans="2:13" ht="13.5" customHeight="1">
      <c r="B20" s="138" t="s">
        <v>23</v>
      </c>
      <c r="C20" s="121">
        <v>150986.66388717436</v>
      </c>
      <c r="D20" s="113">
        <f>VLOOKUP(B20,'Solar RPO Regulations'!$A$4:$C$32,3,FALSE)</f>
        <v>2.5000000000000001E-3</v>
      </c>
      <c r="E20" s="122">
        <f t="shared" si="0"/>
        <v>377.4666597179359</v>
      </c>
      <c r="F20" s="115">
        <f t="shared" si="1"/>
        <v>226.78842809296796</v>
      </c>
      <c r="G20" s="123">
        <f>'Detail data'!T20</f>
        <v>75.5</v>
      </c>
      <c r="H20" s="18">
        <f>'Detail data'!E20</f>
        <v>34.5</v>
      </c>
      <c r="I20" s="124">
        <f t="shared" si="2"/>
        <v>151.28842809296796</v>
      </c>
      <c r="L20" s="119"/>
      <c r="M20" s="120"/>
    </row>
    <row r="21" spans="2:13" ht="13.5" customHeight="1">
      <c r="B21" s="138" t="s">
        <v>24</v>
      </c>
      <c r="C21" s="121">
        <v>608.07819654564844</v>
      </c>
      <c r="D21" s="113">
        <f>VLOOKUP(B21,'Solar RPO Regulations'!$A$4:$C$32,3,FALSE)</f>
        <v>2.5000000000000001E-3</v>
      </c>
      <c r="E21" s="122">
        <f t="shared" si="0"/>
        <v>1.5201954913641211</v>
      </c>
      <c r="F21" s="115">
        <f t="shared" si="1"/>
        <v>0.91335946368908982</v>
      </c>
      <c r="G21" s="123">
        <f>'Detail data'!T21</f>
        <v>0</v>
      </c>
      <c r="H21" s="18">
        <f>'Detail data'!E21</f>
        <v>0</v>
      </c>
      <c r="I21" s="124">
        <f t="shared" si="2"/>
        <v>0.91335946368908982</v>
      </c>
      <c r="L21" s="119"/>
      <c r="M21" s="120"/>
    </row>
    <row r="22" spans="2:13" ht="13.5" customHeight="1">
      <c r="B22" s="138" t="s">
        <v>25</v>
      </c>
      <c r="C22" s="121">
        <v>417.81587913661599</v>
      </c>
      <c r="D22" s="113">
        <f>VLOOKUP(B22,'Solar RPO Regulations'!$A$4:$C$32,3,FALSE)</f>
        <v>2.5000000000000001E-3</v>
      </c>
      <c r="E22" s="122">
        <f t="shared" si="0"/>
        <v>1.04453969784154</v>
      </c>
      <c r="F22" s="115">
        <f t="shared" si="1"/>
        <v>0.62757732386538079</v>
      </c>
      <c r="G22" s="123">
        <f>'Detail data'!T22</f>
        <v>0</v>
      </c>
      <c r="H22" s="18">
        <f>'Detail data'!E22</f>
        <v>0</v>
      </c>
      <c r="I22" s="124">
        <f t="shared" si="2"/>
        <v>0.62757732386538079</v>
      </c>
      <c r="L22" s="119"/>
      <c r="M22" s="120"/>
    </row>
    <row r="23" spans="2:13" ht="13.5" customHeight="1">
      <c r="B23" s="138" t="s">
        <v>26</v>
      </c>
      <c r="C23" s="121">
        <v>2154.3661743081107</v>
      </c>
      <c r="D23" s="113">
        <f>VLOOKUP(B23,'Solar RPO Regulations'!$A$4:$C$32,3,FALSE)</f>
        <v>4.0000000000000001E-3</v>
      </c>
      <c r="E23" s="122">
        <f t="shared" si="0"/>
        <v>8.6174646972324425</v>
      </c>
      <c r="F23" s="115">
        <f t="shared" si="1"/>
        <v>5.1775202458738541</v>
      </c>
      <c r="G23" s="123">
        <f>'Detail data'!T23</f>
        <v>0</v>
      </c>
      <c r="H23" s="18">
        <f>'Detail data'!E23</f>
        <v>0</v>
      </c>
      <c r="I23" s="124">
        <f t="shared" si="2"/>
        <v>5.1775202458738541</v>
      </c>
      <c r="L23" s="119"/>
      <c r="M23" s="120"/>
    </row>
    <row r="24" spans="2:13" ht="13.5" customHeight="1">
      <c r="B24" s="138" t="s">
        <v>27</v>
      </c>
      <c r="C24" s="121">
        <v>596.3576978264075</v>
      </c>
      <c r="D24" s="113">
        <f>VLOOKUP(B24,'Solar RPO Regulations'!$A$4:$C$32,3,FALSE)</f>
        <v>2.5000000000000001E-3</v>
      </c>
      <c r="E24" s="122">
        <f t="shared" si="0"/>
        <v>1.4908942445660187</v>
      </c>
      <c r="F24" s="115">
        <f t="shared" si="1"/>
        <v>0.89575477323120556</v>
      </c>
      <c r="G24" s="123">
        <f>'Detail data'!T24</f>
        <v>0</v>
      </c>
      <c r="H24" s="18">
        <f>'Detail data'!E24</f>
        <v>0</v>
      </c>
      <c r="I24" s="124">
        <f t="shared" si="2"/>
        <v>0.89575477323120556</v>
      </c>
      <c r="L24" s="119"/>
      <c r="M24" s="120"/>
    </row>
    <row r="25" spans="2:13" ht="13.5" customHeight="1">
      <c r="B25" s="138" t="s">
        <v>28</v>
      </c>
      <c r="C25" s="121">
        <v>24283.625625885616</v>
      </c>
      <c r="D25" s="113">
        <f>VLOOKUP(B25,'Solar RPO Regulations'!$A$4:$C$32,3,FALSE)</f>
        <v>1.5E-3</v>
      </c>
      <c r="E25" s="122">
        <f t="shared" si="0"/>
        <v>36.425438438828422</v>
      </c>
      <c r="F25" s="115">
        <f t="shared" si="1"/>
        <v>21.88502669960852</v>
      </c>
      <c r="G25" s="123">
        <f>'Detail data'!T25</f>
        <v>78</v>
      </c>
      <c r="H25" s="18">
        <f>'Detail data'!E25</f>
        <v>13</v>
      </c>
      <c r="I25" s="124">
        <f t="shared" si="2"/>
        <v>-56.114973300391483</v>
      </c>
      <c r="L25" s="119"/>
      <c r="M25" s="120"/>
    </row>
    <row r="26" spans="2:13" ht="13.5" customHeight="1">
      <c r="B26" s="138" t="s">
        <v>29</v>
      </c>
      <c r="C26" s="121">
        <v>48088.951778102521</v>
      </c>
      <c r="D26" s="113">
        <f>VLOOKUP(B26,'Solar RPO Regulations'!$A$4:$C$32,3,FALSE)</f>
        <v>6.9999999999999999E-4</v>
      </c>
      <c r="E26" s="122">
        <f t="shared" si="0"/>
        <v>33.662266244671763</v>
      </c>
      <c r="F26" s="115">
        <f t="shared" si="1"/>
        <v>20.224865563970059</v>
      </c>
      <c r="G26" s="123">
        <f>'Detail data'!T26</f>
        <v>51.825000000000003</v>
      </c>
      <c r="H26" s="18">
        <f>'Detail data'!E26</f>
        <v>9.3249999999999993</v>
      </c>
      <c r="I26" s="124">
        <f t="shared" si="2"/>
        <v>-31.600134436029943</v>
      </c>
      <c r="L26" s="119"/>
      <c r="M26" s="120"/>
    </row>
    <row r="27" spans="2:13" ht="13.5" customHeight="1">
      <c r="B27" s="138" t="s">
        <v>30</v>
      </c>
      <c r="C27" s="121">
        <v>55057.478694806334</v>
      </c>
      <c r="D27" s="113">
        <f>VLOOKUP(B27,'Solar RPO Regulations'!$A$4:$C$32,3,FALSE)</f>
        <v>7.4999999999999997E-3</v>
      </c>
      <c r="E27" s="122">
        <f t="shared" si="0"/>
        <v>412.93109021104749</v>
      </c>
      <c r="F27" s="115">
        <f t="shared" si="1"/>
        <v>248.09606477472209</v>
      </c>
      <c r="G27" s="123">
        <f>'Detail data'!T27</f>
        <v>331.15</v>
      </c>
      <c r="H27" s="18">
        <f>'Detail data'!E27</f>
        <v>442.25</v>
      </c>
      <c r="I27" s="124">
        <f t="shared" si="2"/>
        <v>-83.053935225277883</v>
      </c>
      <c r="L27" s="119"/>
      <c r="M27" s="120"/>
    </row>
    <row r="28" spans="2:13" ht="13.5" customHeight="1">
      <c r="B28" s="138" t="s">
        <v>31</v>
      </c>
      <c r="C28" s="121">
        <v>436.0159875351132</v>
      </c>
      <c r="D28" s="113">
        <f>VLOOKUP(B28,'Solar RPO Regulations'!$A$4:$C$32,3,FALSE)</f>
        <v>0</v>
      </c>
      <c r="E28" s="122">
        <f t="shared" si="0"/>
        <v>0</v>
      </c>
      <c r="F28" s="115">
        <f t="shared" si="1"/>
        <v>0</v>
      </c>
      <c r="G28" s="123">
        <f>'Detail data'!T28</f>
        <v>0</v>
      </c>
      <c r="H28" s="18">
        <f>'Detail data'!E28</f>
        <v>0</v>
      </c>
      <c r="I28" s="124">
        <f t="shared" si="2"/>
        <v>0</v>
      </c>
      <c r="L28" s="119"/>
      <c r="M28" s="120"/>
    </row>
    <row r="29" spans="2:13" ht="13.5" customHeight="1">
      <c r="B29" s="138" t="s">
        <v>32</v>
      </c>
      <c r="C29" s="121">
        <v>91441.05965047091</v>
      </c>
      <c r="D29" s="113">
        <f>VLOOKUP(B29,'Solar RPO Regulations'!$A$4:$C$32,3,FALSE)</f>
        <v>5.0000000000000001E-4</v>
      </c>
      <c r="E29" s="122">
        <f t="shared" si="0"/>
        <v>45.720529825235459</v>
      </c>
      <c r="F29" s="115">
        <f t="shared" si="1"/>
        <v>27.469676655392611</v>
      </c>
      <c r="G29" s="123">
        <f>'Detail data'!T29</f>
        <v>20.105</v>
      </c>
      <c r="H29" s="18">
        <f>'Detail data'!E29</f>
        <v>17.055</v>
      </c>
      <c r="I29" s="124">
        <f t="shared" si="2"/>
        <v>7.3646766553926106</v>
      </c>
      <c r="L29" s="119"/>
      <c r="M29" s="120"/>
    </row>
    <row r="30" spans="2:13" ht="13.5" customHeight="1">
      <c r="B30" s="138" t="s">
        <v>33</v>
      </c>
      <c r="C30" s="121">
        <v>1010.3880169848684</v>
      </c>
      <c r="D30" s="113">
        <f>VLOOKUP(B30,'Solar RPO Regulations'!$A$4:$C$32,3,FALSE)</f>
        <v>1E-3</v>
      </c>
      <c r="E30" s="122">
        <f t="shared" si="0"/>
        <v>1.0103880169848685</v>
      </c>
      <c r="F30" s="115">
        <f t="shared" si="1"/>
        <v>0.60705840962801516</v>
      </c>
      <c r="G30" s="123">
        <f>'Detail data'!T30</f>
        <v>0</v>
      </c>
      <c r="H30" s="18">
        <f>'Detail data'!E30</f>
        <v>0</v>
      </c>
      <c r="I30" s="124">
        <f t="shared" si="2"/>
        <v>0.60705840962801516</v>
      </c>
      <c r="L30" s="119"/>
      <c r="M30" s="120"/>
    </row>
    <row r="31" spans="2:13" ht="13.5" customHeight="1">
      <c r="B31" s="138" t="s">
        <v>34</v>
      </c>
      <c r="C31" s="121">
        <v>11540.790303067821</v>
      </c>
      <c r="D31" s="113">
        <f>VLOOKUP(B31,'Solar RPO Regulations'!$A$4:$C$32,3,FALSE)</f>
        <v>5.0000000000000001E-4</v>
      </c>
      <c r="E31" s="122">
        <f t="shared" si="0"/>
        <v>5.7703951515339105</v>
      </c>
      <c r="F31" s="115">
        <f t="shared" si="1"/>
        <v>3.4669521458386865</v>
      </c>
      <c r="G31" s="123">
        <f>'Detail data'!T31</f>
        <v>5.05</v>
      </c>
      <c r="H31" s="18">
        <f>'Detail data'!E31</f>
        <v>5.05</v>
      </c>
      <c r="I31" s="124">
        <f t="shared" si="2"/>
        <v>-1.5830478541613133</v>
      </c>
      <c r="L31" s="119"/>
      <c r="M31" s="120"/>
    </row>
    <row r="32" spans="2:13" ht="13.5" customHeight="1">
      <c r="B32" s="138" t="s">
        <v>35</v>
      </c>
      <c r="C32" s="121">
        <v>85901.634711523016</v>
      </c>
      <c r="D32" s="113">
        <f>VLOOKUP(B32,'Solar RPO Regulations'!$A$4:$C$32,3,FALSE)</f>
        <v>0.01</v>
      </c>
      <c r="E32" s="122">
        <f t="shared" si="0"/>
        <v>859.01634711523013</v>
      </c>
      <c r="F32" s="115">
        <f t="shared" si="1"/>
        <v>516.11172020862182</v>
      </c>
      <c r="G32" s="123">
        <f>'Detail data'!T32</f>
        <v>93.375</v>
      </c>
      <c r="H32" s="18">
        <f>'Detail data'!E32</f>
        <v>12.375</v>
      </c>
      <c r="I32" s="124">
        <f t="shared" si="2"/>
        <v>422.73672020862182</v>
      </c>
      <c r="L32" s="119"/>
      <c r="M32" s="120"/>
    </row>
    <row r="33" spans="2:13" ht="13.5" customHeight="1" thickBot="1">
      <c r="B33" s="139" t="s">
        <v>36</v>
      </c>
      <c r="C33" s="125">
        <v>41896.225370439075</v>
      </c>
      <c r="D33" s="126">
        <f>VLOOKUP(B33,'Solar RPO Regulations'!$A$4:$C$32,3,FALSE)</f>
        <v>0</v>
      </c>
      <c r="E33" s="127">
        <f t="shared" si="0"/>
        <v>0</v>
      </c>
      <c r="F33" s="128">
        <f t="shared" si="1"/>
        <v>0</v>
      </c>
      <c r="G33" s="129">
        <f>'Detail data'!T33</f>
        <v>52.05</v>
      </c>
      <c r="H33" s="130">
        <f>'Detail data'!E33</f>
        <v>2</v>
      </c>
      <c r="I33" s="131">
        <f t="shared" si="2"/>
        <v>-52.05</v>
      </c>
      <c r="L33" s="119"/>
      <c r="M33" s="120"/>
    </row>
    <row r="34" spans="2:13" ht="13.5" customHeight="1" thickBot="1">
      <c r="B34" s="145"/>
      <c r="C34" s="146"/>
      <c r="D34" s="143" t="s">
        <v>37</v>
      </c>
      <c r="E34" s="144"/>
      <c r="F34" s="132">
        <f>SUM(F5:F33)</f>
        <v>2474.6414844632677</v>
      </c>
      <c r="G34" s="133">
        <f>SUM(G5:G33)</f>
        <v>2207.0650000000005</v>
      </c>
      <c r="H34" s="134">
        <f>SUM(H5:H33)</f>
        <v>1440.8050000000001</v>
      </c>
      <c r="I34" s="135"/>
      <c r="L34" s="119"/>
    </row>
    <row r="35" spans="2:13">
      <c r="B35" s="136" t="s">
        <v>64</v>
      </c>
    </row>
    <row r="36" spans="2:13">
      <c r="B36" s="136" t="s">
        <v>69</v>
      </c>
    </row>
  </sheetData>
  <mergeCells count="3">
    <mergeCell ref="B3:B4"/>
    <mergeCell ref="D34:E34"/>
    <mergeCell ref="B34:C34"/>
  </mergeCells>
  <conditionalFormatting sqref="I5:I33">
    <cfRule type="cellIs" dxfId="1" priority="1" operator="greaterThan">
      <formula>0</formula>
    </cfRule>
  </conditionalFormatting>
  <pageMargins left="0.7" right="0.7" top="0.75" bottom="0.75" header="0.3" footer="0.3"/>
  <pageSetup scale="87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38"/>
  <sheetViews>
    <sheetView zoomScaleNormal="100" zoomScaleSheetLayoutView="40" workbookViewId="0">
      <pane xSplit="2" ySplit="4" topLeftCell="M5" activePane="bottomRight" state="frozen"/>
      <selection pane="topRight" activeCell="C1" sqref="C1"/>
      <selection pane="bottomLeft" activeCell="A5" sqref="A5"/>
      <selection pane="bottomRight" activeCell="T3" sqref="T3"/>
    </sheetView>
  </sheetViews>
  <sheetFormatPr defaultColWidth="9.140625" defaultRowHeight="10.5" outlineLevelCol="1"/>
  <cols>
    <col min="1" max="1" width="9.140625" style="21"/>
    <col min="2" max="2" width="24.85546875" style="22" customWidth="1"/>
    <col min="3" max="3" width="12.42578125" style="22" customWidth="1"/>
    <col min="4" max="4" width="12.42578125" style="21"/>
    <col min="5" max="5" width="12.42578125" style="22"/>
    <col min="6" max="6" width="12.42578125" style="21" customWidth="1" outlineLevel="1"/>
    <col min="7" max="8" width="12.42578125" style="21" outlineLevel="1"/>
    <col min="9" max="9" width="14.42578125" style="21" customWidth="1" outlineLevel="1"/>
    <col min="10" max="10" width="12.42578125" style="21" outlineLevel="1"/>
    <col min="11" max="11" width="15.85546875" style="21" customWidth="1" outlineLevel="1"/>
    <col min="12" max="12" width="14.85546875" style="23" customWidth="1" outlineLevel="1"/>
    <col min="13" max="13" width="21" style="21" customWidth="1" outlineLevel="1"/>
    <col min="14" max="14" width="12.42578125" style="22" outlineLevel="1" collapsed="1"/>
    <col min="15" max="15" width="9.140625" style="22" customWidth="1" outlineLevel="1"/>
    <col min="16" max="16" width="15.85546875" style="21" customWidth="1" outlineLevel="1"/>
    <col min="17" max="17" width="12.42578125" style="21" outlineLevel="1"/>
    <col min="18" max="18" width="13.7109375" style="21" customWidth="1" outlineLevel="1"/>
    <col min="19" max="19" width="12.42578125" style="21" outlineLevel="1"/>
    <col min="20" max="20" width="14.85546875" style="21" customWidth="1"/>
    <col min="21" max="21" width="17.85546875" style="21" customWidth="1" outlineLevel="1"/>
    <col min="22" max="22" width="13" style="21" customWidth="1"/>
    <col min="23" max="23" width="11.85546875" style="24" customWidth="1"/>
    <col min="24" max="24" width="9.140625" style="21" customWidth="1"/>
    <col min="25" max="16384" width="9.140625" style="21"/>
  </cols>
  <sheetData>
    <row r="1" spans="1:26" ht="11.25" thickBot="1">
      <c r="A1" s="19"/>
      <c r="B1" s="19"/>
      <c r="C1" s="20">
        <v>41195</v>
      </c>
      <c r="N1" s="21"/>
      <c r="O1" s="21"/>
    </row>
    <row r="2" spans="1:26" ht="34.5" customHeight="1" thickBot="1">
      <c r="A2" s="25"/>
      <c r="B2" s="156"/>
      <c r="C2" s="157"/>
      <c r="D2" s="157"/>
      <c r="E2" s="158"/>
      <c r="F2" s="149" t="s">
        <v>44</v>
      </c>
      <c r="G2" s="150"/>
      <c r="H2" s="147" t="s">
        <v>45</v>
      </c>
      <c r="I2" s="155"/>
      <c r="J2" s="155"/>
      <c r="K2" s="148"/>
      <c r="L2" s="147" t="s">
        <v>46</v>
      </c>
      <c r="M2" s="148"/>
      <c r="N2" s="147" t="s">
        <v>1</v>
      </c>
      <c r="O2" s="148"/>
      <c r="P2" s="147" t="s">
        <v>47</v>
      </c>
      <c r="Q2" s="148"/>
      <c r="R2" s="149" t="s">
        <v>48</v>
      </c>
      <c r="S2" s="150"/>
      <c r="T2" s="26"/>
    </row>
    <row r="3" spans="1:26" ht="48.75" customHeight="1" thickBot="1">
      <c r="B3" s="151" t="s">
        <v>0</v>
      </c>
      <c r="C3" s="27" t="s">
        <v>39</v>
      </c>
      <c r="D3" s="28" t="s">
        <v>38</v>
      </c>
      <c r="E3" s="28" t="s">
        <v>71</v>
      </c>
      <c r="F3" s="29" t="s">
        <v>50</v>
      </c>
      <c r="G3" s="30" t="s">
        <v>51</v>
      </c>
      <c r="H3" s="152" t="s">
        <v>66</v>
      </c>
      <c r="I3" s="153"/>
      <c r="J3" s="153"/>
      <c r="K3" s="154"/>
      <c r="L3" s="31" t="s">
        <v>54</v>
      </c>
      <c r="M3" s="30" t="s">
        <v>62</v>
      </c>
      <c r="N3" s="32" t="s">
        <v>59</v>
      </c>
      <c r="O3" s="33" t="s">
        <v>55</v>
      </c>
      <c r="P3" s="31" t="s">
        <v>56</v>
      </c>
      <c r="Q3" s="30" t="s">
        <v>57</v>
      </c>
      <c r="R3" s="31" t="s">
        <v>58</v>
      </c>
      <c r="S3" s="30" t="s">
        <v>63</v>
      </c>
      <c r="T3" s="9" t="s">
        <v>73</v>
      </c>
      <c r="U3" s="34" t="s">
        <v>38</v>
      </c>
      <c r="V3" s="35" t="s">
        <v>65</v>
      </c>
      <c r="W3" s="36" t="s">
        <v>49</v>
      </c>
    </row>
    <row r="4" spans="1:26" ht="37.5" customHeight="1" thickBot="1">
      <c r="B4" s="151"/>
      <c r="C4" s="37" t="s">
        <v>40</v>
      </c>
      <c r="D4" s="38" t="s">
        <v>3</v>
      </c>
      <c r="E4" s="39" t="s">
        <v>4</v>
      </c>
      <c r="F4" s="40" t="s">
        <v>4</v>
      </c>
      <c r="G4" s="40" t="s">
        <v>4</v>
      </c>
      <c r="H4" s="41" t="s">
        <v>60</v>
      </c>
      <c r="I4" s="42" t="s">
        <v>52</v>
      </c>
      <c r="J4" s="41" t="s">
        <v>61</v>
      </c>
      <c r="K4" s="42" t="s">
        <v>53</v>
      </c>
      <c r="L4" s="43" t="s">
        <v>4</v>
      </c>
      <c r="M4" s="39" t="s">
        <v>4</v>
      </c>
      <c r="N4" s="44" t="s">
        <v>4</v>
      </c>
      <c r="O4" s="45" t="s">
        <v>4</v>
      </c>
      <c r="P4" s="46"/>
      <c r="Q4" s="47"/>
      <c r="R4" s="40"/>
      <c r="S4" s="47"/>
      <c r="T4" s="48" t="s">
        <v>4</v>
      </c>
      <c r="U4" s="40" t="s">
        <v>5</v>
      </c>
      <c r="V4" s="38" t="s">
        <v>6</v>
      </c>
      <c r="W4" s="49" t="s">
        <v>6</v>
      </c>
    </row>
    <row r="5" spans="1:26">
      <c r="B5" s="50" t="s">
        <v>7</v>
      </c>
      <c r="C5" s="51">
        <f>VLOOKUP(B5,'Solar RPO Compliance status'!$B$5:$C$33,2,FALSE)</f>
        <v>98956.335449318198</v>
      </c>
      <c r="D5" s="52">
        <f>VLOOKUP(B5,'Solar RPO Regulations'!$A$4:$C$32,3,FALSE)</f>
        <v>2.5000000000000001E-3</v>
      </c>
      <c r="E5" s="53">
        <f t="shared" ref="E5:E34" si="0">G5+M5+N5+Q5+S5+H5+J5</f>
        <v>23.35</v>
      </c>
      <c r="F5" s="54">
        <v>65</v>
      </c>
      <c r="G5" s="55">
        <v>11.4</v>
      </c>
      <c r="H5" s="54">
        <v>0</v>
      </c>
      <c r="I5" s="55">
        <v>0</v>
      </c>
      <c r="J5" s="54">
        <v>0</v>
      </c>
      <c r="K5" s="55">
        <v>0</v>
      </c>
      <c r="L5" s="54">
        <v>0</v>
      </c>
      <c r="M5" s="56">
        <v>0</v>
      </c>
      <c r="N5" s="54">
        <v>2.2000000000000002</v>
      </c>
      <c r="O5" s="55">
        <v>2.2000000000000002</v>
      </c>
      <c r="P5" s="57">
        <v>0</v>
      </c>
      <c r="Q5" s="55">
        <v>0</v>
      </c>
      <c r="R5" s="54">
        <v>10.5</v>
      </c>
      <c r="S5" s="55">
        <v>9.75</v>
      </c>
      <c r="T5" s="58">
        <f>F5+I5+K5+L5+O5+P5+R5</f>
        <v>77.7</v>
      </c>
      <c r="U5" s="59">
        <f t="shared" ref="U5:U33" si="1">D5*C5</f>
        <v>247.39083862329551</v>
      </c>
      <c r="V5" s="60">
        <f>U5*1000/(365*24*0.19)</f>
        <v>148.63664901663992</v>
      </c>
      <c r="W5" s="61">
        <f>V5-T5</f>
        <v>70.936649016639919</v>
      </c>
      <c r="X5" s="62"/>
      <c r="Y5" s="62"/>
      <c r="Z5" s="62"/>
    </row>
    <row r="6" spans="1:26">
      <c r="B6" s="63" t="s">
        <v>8</v>
      </c>
      <c r="C6" s="51">
        <f>VLOOKUP(B6,'Solar RPO Compliance status'!$B$5:$C$33,2,FALSE)</f>
        <v>631.09661557475988</v>
      </c>
      <c r="D6" s="52">
        <f>VLOOKUP(B6,'Solar RPO Regulations'!$A$4:$C$32,3,FALSE)</f>
        <v>1E-3</v>
      </c>
      <c r="E6" s="53">
        <f t="shared" si="0"/>
        <v>2.5000000000000001E-2</v>
      </c>
      <c r="F6" s="54">
        <v>0</v>
      </c>
      <c r="G6" s="55">
        <v>0</v>
      </c>
      <c r="H6" s="54">
        <v>0</v>
      </c>
      <c r="I6" s="55">
        <v>0</v>
      </c>
      <c r="J6" s="54">
        <v>0</v>
      </c>
      <c r="K6" s="55">
        <v>0</v>
      </c>
      <c r="L6" s="54">
        <v>0</v>
      </c>
      <c r="M6" s="56">
        <v>0</v>
      </c>
      <c r="N6" s="54">
        <v>2.5000000000000001E-2</v>
      </c>
      <c r="O6" s="55">
        <v>2.5000000000000001E-2</v>
      </c>
      <c r="P6" s="57">
        <v>0</v>
      </c>
      <c r="Q6" s="55">
        <v>0</v>
      </c>
      <c r="R6" s="54">
        <v>0</v>
      </c>
      <c r="S6" s="55">
        <v>0</v>
      </c>
      <c r="T6" s="58">
        <f t="shared" ref="T6:T33" si="2">F6+I6+K6+L6+O6+P6+R6</f>
        <v>2.5000000000000001E-2</v>
      </c>
      <c r="U6" s="59">
        <f t="shared" si="1"/>
        <v>0.63109661557475993</v>
      </c>
      <c r="V6" s="60">
        <f t="shared" ref="V6:V33" si="3">U6*1000/(365*24*0.19)</f>
        <v>0.37917364550273963</v>
      </c>
      <c r="W6" s="61">
        <f t="shared" ref="W6:W33" si="4">V6-T6</f>
        <v>0.35417364550273961</v>
      </c>
      <c r="X6" s="64" t="s">
        <v>9</v>
      </c>
      <c r="Y6" s="62"/>
      <c r="Z6" s="62"/>
    </row>
    <row r="7" spans="1:26" s="22" customFormat="1">
      <c r="B7" s="63" t="s">
        <v>10</v>
      </c>
      <c r="C7" s="51">
        <f>VLOOKUP(B7,'Solar RPO Compliance status'!$B$5:$C$33,2,FALSE)</f>
        <v>6809.5690485598871</v>
      </c>
      <c r="D7" s="52">
        <f>VLOOKUP(B7,'Solar RPO Regulations'!$A$4:$C$32,3,FALSE)</f>
        <v>1.5E-3</v>
      </c>
      <c r="E7" s="53">
        <f t="shared" si="0"/>
        <v>0</v>
      </c>
      <c r="F7" s="65">
        <v>5</v>
      </c>
      <c r="G7" s="55">
        <v>0</v>
      </c>
      <c r="H7" s="54">
        <v>0</v>
      </c>
      <c r="I7" s="55">
        <v>0</v>
      </c>
      <c r="J7" s="54">
        <v>0</v>
      </c>
      <c r="K7" s="55">
        <v>0</v>
      </c>
      <c r="L7" s="54">
        <v>0</v>
      </c>
      <c r="M7" s="56">
        <v>0</v>
      </c>
      <c r="N7" s="54">
        <v>0</v>
      </c>
      <c r="O7" s="55">
        <v>0</v>
      </c>
      <c r="P7" s="57">
        <v>0</v>
      </c>
      <c r="Q7" s="55">
        <v>0</v>
      </c>
      <c r="R7" s="54">
        <v>0</v>
      </c>
      <c r="S7" s="55">
        <v>0</v>
      </c>
      <c r="T7" s="58">
        <f t="shared" si="2"/>
        <v>5</v>
      </c>
      <c r="U7" s="59">
        <f t="shared" si="1"/>
        <v>10.214353572839832</v>
      </c>
      <c r="V7" s="60">
        <f t="shared" si="3"/>
        <v>6.1369584071376053</v>
      </c>
      <c r="W7" s="61">
        <f t="shared" si="4"/>
        <v>1.1369584071376053</v>
      </c>
      <c r="X7" s="66"/>
      <c r="Y7" s="67"/>
      <c r="Z7" s="67"/>
    </row>
    <row r="8" spans="1:26" s="22" customFormat="1">
      <c r="B8" s="63" t="s">
        <v>11</v>
      </c>
      <c r="C8" s="51">
        <f>VLOOKUP(B8,'Solar RPO Compliance status'!$B$5:$C$33,2,FALSE)</f>
        <v>15272.369780683775</v>
      </c>
      <c r="D8" s="52">
        <f>VLOOKUP(B8,'Solar RPO Regulations'!$A$4:$C$32,3,FALSE)</f>
        <v>7.4999999999999997E-3</v>
      </c>
      <c r="E8" s="53">
        <f t="shared" si="0"/>
        <v>0</v>
      </c>
      <c r="F8" s="54">
        <v>0</v>
      </c>
      <c r="G8" s="55">
        <v>0</v>
      </c>
      <c r="H8" s="54">
        <v>0</v>
      </c>
      <c r="I8" s="55">
        <v>0</v>
      </c>
      <c r="J8" s="54">
        <v>0</v>
      </c>
      <c r="K8" s="55">
        <v>0</v>
      </c>
      <c r="L8" s="54">
        <v>0</v>
      </c>
      <c r="M8" s="56">
        <v>0</v>
      </c>
      <c r="N8" s="54">
        <v>0</v>
      </c>
      <c r="O8" s="55">
        <v>0</v>
      </c>
      <c r="P8" s="57">
        <v>0</v>
      </c>
      <c r="Q8" s="55">
        <v>0</v>
      </c>
      <c r="R8" s="54">
        <v>0</v>
      </c>
      <c r="S8" s="55">
        <v>0</v>
      </c>
      <c r="T8" s="58">
        <f t="shared" si="2"/>
        <v>0</v>
      </c>
      <c r="U8" s="59">
        <f t="shared" si="1"/>
        <v>114.54277335512832</v>
      </c>
      <c r="V8" s="60">
        <f t="shared" si="3"/>
        <v>68.819258204234742</v>
      </c>
      <c r="W8" s="61">
        <f t="shared" si="4"/>
        <v>68.819258204234742</v>
      </c>
      <c r="X8" s="66"/>
      <c r="Y8" s="67"/>
      <c r="Z8" s="67"/>
    </row>
    <row r="9" spans="1:26">
      <c r="B9" s="63" t="s">
        <v>12</v>
      </c>
      <c r="C9" s="51">
        <f>VLOOKUP(B9,'Solar RPO Compliance status'!$B$5:$C$33,2,FALSE)</f>
        <v>21173.89919466943</v>
      </c>
      <c r="D9" s="52">
        <f>VLOOKUP(B9,'Solar RPO Regulations'!$A$4:$C$32,3,FALSE)</f>
        <v>5.0000000000000001E-3</v>
      </c>
      <c r="E9" s="53">
        <f t="shared" si="0"/>
        <v>4</v>
      </c>
      <c r="F9" s="54">
        <v>25</v>
      </c>
      <c r="G9" s="55">
        <v>0</v>
      </c>
      <c r="H9" s="54">
        <v>0</v>
      </c>
      <c r="I9" s="55">
        <v>0</v>
      </c>
      <c r="J9" s="54">
        <v>0</v>
      </c>
      <c r="K9" s="55">
        <v>0</v>
      </c>
      <c r="L9" s="54">
        <v>0</v>
      </c>
      <c r="M9" s="56">
        <v>0</v>
      </c>
      <c r="N9" s="54">
        <v>0</v>
      </c>
      <c r="O9" s="55">
        <v>0</v>
      </c>
      <c r="P9" s="57">
        <v>0</v>
      </c>
      <c r="Q9" s="55">
        <v>0</v>
      </c>
      <c r="R9" s="54">
        <v>4</v>
      </c>
      <c r="S9" s="55">
        <v>4</v>
      </c>
      <c r="T9" s="58">
        <f t="shared" si="2"/>
        <v>29</v>
      </c>
      <c r="U9" s="59">
        <f t="shared" si="1"/>
        <v>105.86949597334716</v>
      </c>
      <c r="V9" s="60">
        <f t="shared" si="3"/>
        <v>63.608204742458035</v>
      </c>
      <c r="W9" s="61">
        <f t="shared" si="4"/>
        <v>34.608204742458035</v>
      </c>
      <c r="X9" s="64"/>
      <c r="Y9" s="62"/>
      <c r="Z9" s="62"/>
    </row>
    <row r="10" spans="1:26">
      <c r="B10" s="63" t="s">
        <v>13</v>
      </c>
      <c r="C10" s="51">
        <f>VLOOKUP(B10,'Solar RPO Compliance status'!$B$5:$C$33,2,FALSE)</f>
        <v>28597.942497392349</v>
      </c>
      <c r="D10" s="52">
        <f>VLOOKUP(B10,'Solar RPO Regulations'!$A$4:$C$32,3,FALSE)</f>
        <v>1.5E-3</v>
      </c>
      <c r="E10" s="53">
        <f t="shared" si="0"/>
        <v>2.5249999999999999</v>
      </c>
      <c r="F10" s="54">
        <v>0</v>
      </c>
      <c r="G10" s="55">
        <v>0</v>
      </c>
      <c r="H10" s="54">
        <v>0</v>
      </c>
      <c r="I10" s="55">
        <v>0</v>
      </c>
      <c r="J10" s="54">
        <v>0</v>
      </c>
      <c r="K10" s="55">
        <v>0</v>
      </c>
      <c r="L10" s="54">
        <v>0</v>
      </c>
      <c r="M10" s="56">
        <v>0</v>
      </c>
      <c r="N10" s="54">
        <v>2.5249999999999999</v>
      </c>
      <c r="O10" s="55">
        <v>2.5249999999999999</v>
      </c>
      <c r="P10" s="57">
        <v>0</v>
      </c>
      <c r="Q10" s="55">
        <v>0</v>
      </c>
      <c r="R10" s="54">
        <v>0</v>
      </c>
      <c r="S10" s="55">
        <v>0</v>
      </c>
      <c r="T10" s="58">
        <f t="shared" si="2"/>
        <v>2.5249999999999999</v>
      </c>
      <c r="U10" s="59">
        <f t="shared" si="1"/>
        <v>42.896913746088522</v>
      </c>
      <c r="V10" s="60">
        <f t="shared" si="3"/>
        <v>25.773199799380272</v>
      </c>
      <c r="W10" s="61">
        <f t="shared" si="4"/>
        <v>23.248199799380274</v>
      </c>
      <c r="X10" s="64"/>
      <c r="Y10" s="62"/>
      <c r="Z10" s="62"/>
    </row>
    <row r="11" spans="1:26">
      <c r="B11" s="63" t="s">
        <v>14</v>
      </c>
      <c r="C11" s="51">
        <f>VLOOKUP(B11,'Solar RPO Compliance status'!$B$5:$C$33,2,FALSE)</f>
        <v>12860.040929587913</v>
      </c>
      <c r="D11" s="52">
        <f>VLOOKUP(B11,'Solar RPO Regulations'!$A$4:$C$32,3,FALSE)</f>
        <v>4.0000000000000001E-3</v>
      </c>
      <c r="E11" s="53">
        <f t="shared" si="0"/>
        <v>1.6850000000000001</v>
      </c>
      <c r="F11" s="54">
        <v>0</v>
      </c>
      <c r="G11" s="55">
        <v>0</v>
      </c>
      <c r="H11" s="54">
        <v>0</v>
      </c>
      <c r="I11" s="55">
        <v>0</v>
      </c>
      <c r="J11" s="54">
        <v>0</v>
      </c>
      <c r="K11" s="55">
        <v>0</v>
      </c>
      <c r="L11" s="54">
        <v>0</v>
      </c>
      <c r="M11" s="56">
        <v>0</v>
      </c>
      <c r="N11" s="54">
        <v>1.6850000000000001</v>
      </c>
      <c r="O11" s="55">
        <v>1.6850000000000001</v>
      </c>
      <c r="P11" s="57">
        <v>0</v>
      </c>
      <c r="Q11" s="55">
        <v>0</v>
      </c>
      <c r="R11" s="54">
        <v>0</v>
      </c>
      <c r="S11" s="55">
        <v>0</v>
      </c>
      <c r="T11" s="58">
        <f t="shared" si="2"/>
        <v>1.6850000000000001</v>
      </c>
      <c r="U11" s="59">
        <f t="shared" si="1"/>
        <v>51.440163718351648</v>
      </c>
      <c r="V11" s="60">
        <f t="shared" si="3"/>
        <v>30.906130568584263</v>
      </c>
      <c r="W11" s="61">
        <f t="shared" si="4"/>
        <v>29.221130568584265</v>
      </c>
      <c r="X11" s="64"/>
      <c r="Y11" s="62"/>
      <c r="Z11" s="62"/>
    </row>
    <row r="12" spans="1:26">
      <c r="B12" s="63" t="s">
        <v>15</v>
      </c>
      <c r="C12" s="51">
        <f>VLOOKUP(B12,'Solar RPO Compliance status'!$B$5:$C$33,2,FALSE)</f>
        <v>79919.157806657997</v>
      </c>
      <c r="D12" s="52">
        <f>VLOOKUP(B12,'Solar RPO Regulations'!$A$4:$C$32,3,FALSE)</f>
        <v>0.01</v>
      </c>
      <c r="E12" s="53">
        <f t="shared" si="0"/>
        <v>824.09</v>
      </c>
      <c r="F12" s="54">
        <v>0</v>
      </c>
      <c r="G12" s="55">
        <v>0</v>
      </c>
      <c r="H12" s="54">
        <v>0</v>
      </c>
      <c r="I12" s="55">
        <v>0</v>
      </c>
      <c r="J12" s="54">
        <v>0</v>
      </c>
      <c r="K12" s="55">
        <v>0</v>
      </c>
      <c r="L12" s="54">
        <v>968.5</v>
      </c>
      <c r="M12" s="56">
        <v>824.09</v>
      </c>
      <c r="N12" s="54">
        <v>0</v>
      </c>
      <c r="O12" s="55">
        <v>0</v>
      </c>
      <c r="P12" s="57">
        <v>0</v>
      </c>
      <c r="Q12" s="55">
        <v>0</v>
      </c>
      <c r="R12" s="54">
        <v>0</v>
      </c>
      <c r="S12" s="55">
        <v>0</v>
      </c>
      <c r="T12" s="58">
        <f t="shared" si="2"/>
        <v>968.5</v>
      </c>
      <c r="U12" s="59">
        <f t="shared" si="1"/>
        <v>799.19157806657995</v>
      </c>
      <c r="V12" s="60">
        <f t="shared" si="3"/>
        <v>480.16797528633737</v>
      </c>
      <c r="W12" s="61">
        <f t="shared" si="4"/>
        <v>-488.33202471366263</v>
      </c>
      <c r="X12" s="64"/>
      <c r="Y12" s="62"/>
      <c r="Z12" s="62"/>
    </row>
    <row r="13" spans="1:26">
      <c r="B13" s="63" t="s">
        <v>16</v>
      </c>
      <c r="C13" s="51">
        <f>VLOOKUP(B13,'Solar RPO Compliance status'!$B$5:$C$33,2,FALSE)</f>
        <v>40166.830743527542</v>
      </c>
      <c r="D13" s="52">
        <f>VLOOKUP(B13,'Solar RPO Regulations'!$A$4:$C$32,3,FALSE)</f>
        <v>7.4999999999999997E-3</v>
      </c>
      <c r="E13" s="53">
        <f t="shared" si="0"/>
        <v>7.8</v>
      </c>
      <c r="F13" s="54">
        <v>0</v>
      </c>
      <c r="G13" s="55">
        <v>0</v>
      </c>
      <c r="H13" s="54">
        <v>0</v>
      </c>
      <c r="I13" s="55">
        <v>0</v>
      </c>
      <c r="J13" s="54">
        <v>0</v>
      </c>
      <c r="K13" s="55">
        <v>0</v>
      </c>
      <c r="L13" s="54">
        <v>0</v>
      </c>
      <c r="M13" s="56">
        <v>0</v>
      </c>
      <c r="N13" s="54">
        <v>0</v>
      </c>
      <c r="O13" s="55">
        <v>0</v>
      </c>
      <c r="P13" s="57">
        <v>0</v>
      </c>
      <c r="Q13" s="55">
        <v>0</v>
      </c>
      <c r="R13" s="54">
        <v>8.8000000000000007</v>
      </c>
      <c r="S13" s="55">
        <v>7.8</v>
      </c>
      <c r="T13" s="58">
        <f t="shared" si="2"/>
        <v>8.8000000000000007</v>
      </c>
      <c r="U13" s="59">
        <f t="shared" si="1"/>
        <v>301.25123057645658</v>
      </c>
      <c r="V13" s="60">
        <f t="shared" si="3"/>
        <v>180.99689412187971</v>
      </c>
      <c r="W13" s="61">
        <f t="shared" si="4"/>
        <v>172.19689412187969</v>
      </c>
      <c r="X13" s="68"/>
      <c r="Z13" s="62"/>
    </row>
    <row r="14" spans="1:26" s="22" customFormat="1">
      <c r="B14" s="63" t="s">
        <v>17</v>
      </c>
      <c r="C14" s="51">
        <f>VLOOKUP(B14,'Solar RPO Compliance status'!$B$5:$C$33,2,FALSE)</f>
        <v>8647.0346557464854</v>
      </c>
      <c r="D14" s="52">
        <f>VLOOKUP(B14,'Solar RPO Regulations'!$A$4:$C$32,3,FALSE)</f>
        <v>2.5000000000000001E-3</v>
      </c>
      <c r="E14" s="53">
        <f t="shared" si="0"/>
        <v>0</v>
      </c>
      <c r="F14" s="54">
        <v>0</v>
      </c>
      <c r="G14" s="55">
        <v>0</v>
      </c>
      <c r="H14" s="54">
        <v>0</v>
      </c>
      <c r="I14" s="55">
        <v>0</v>
      </c>
      <c r="J14" s="54">
        <v>0</v>
      </c>
      <c r="K14" s="55">
        <v>0</v>
      </c>
      <c r="L14" s="54">
        <v>0</v>
      </c>
      <c r="M14" s="56">
        <v>0</v>
      </c>
      <c r="N14" s="54">
        <v>0</v>
      </c>
      <c r="O14" s="55">
        <v>0</v>
      </c>
      <c r="P14" s="57">
        <v>0</v>
      </c>
      <c r="Q14" s="55">
        <v>0</v>
      </c>
      <c r="R14" s="54">
        <v>0</v>
      </c>
      <c r="S14" s="55">
        <v>0</v>
      </c>
      <c r="T14" s="58">
        <f t="shared" si="2"/>
        <v>0</v>
      </c>
      <c r="U14" s="59">
        <f t="shared" si="1"/>
        <v>21.617586639366213</v>
      </c>
      <c r="V14" s="60">
        <f t="shared" si="3"/>
        <v>12.988215957321684</v>
      </c>
      <c r="W14" s="61">
        <f t="shared" si="4"/>
        <v>12.988215957321684</v>
      </c>
      <c r="X14" s="66"/>
      <c r="Y14" s="67"/>
      <c r="Z14" s="67"/>
    </row>
    <row r="15" spans="1:26" s="22" customFormat="1">
      <c r="B15" s="63" t="s">
        <v>18</v>
      </c>
      <c r="C15" s="51">
        <f>VLOOKUP(B15,'Solar RPO Compliance status'!$B$5:$C$33,2,FALSE)</f>
        <v>14573.496157911457</v>
      </c>
      <c r="D15" s="52">
        <f>VLOOKUP(B15,'Solar RPO Regulations'!$A$4:$C$32,3,FALSE)</f>
        <v>2.5000000000000001E-3</v>
      </c>
      <c r="E15" s="53">
        <f t="shared" si="0"/>
        <v>0</v>
      </c>
      <c r="F15" s="54">
        <v>0</v>
      </c>
      <c r="G15" s="55">
        <v>0</v>
      </c>
      <c r="H15" s="54">
        <v>0</v>
      </c>
      <c r="I15" s="55">
        <v>0</v>
      </c>
      <c r="J15" s="54">
        <v>0</v>
      </c>
      <c r="K15" s="55">
        <v>0</v>
      </c>
      <c r="L15" s="54">
        <v>0</v>
      </c>
      <c r="M15" s="56">
        <v>0</v>
      </c>
      <c r="N15" s="54">
        <v>0</v>
      </c>
      <c r="O15" s="55">
        <v>0</v>
      </c>
      <c r="P15" s="57">
        <v>0</v>
      </c>
      <c r="Q15" s="55">
        <v>0</v>
      </c>
      <c r="R15" s="54">
        <v>0</v>
      </c>
      <c r="S15" s="55">
        <v>0</v>
      </c>
      <c r="T15" s="58">
        <f t="shared" si="2"/>
        <v>0</v>
      </c>
      <c r="U15" s="59">
        <f t="shared" si="1"/>
        <v>36.433740394778646</v>
      </c>
      <c r="V15" s="60">
        <f t="shared" si="3"/>
        <v>21.890014656800435</v>
      </c>
      <c r="W15" s="61">
        <f t="shared" si="4"/>
        <v>21.890014656800435</v>
      </c>
      <c r="X15" s="66"/>
      <c r="Y15" s="67"/>
      <c r="Z15" s="67"/>
    </row>
    <row r="16" spans="1:26">
      <c r="B16" s="63" t="s">
        <v>19</v>
      </c>
      <c r="C16" s="51">
        <f>VLOOKUP(B16,'Solar RPO Compliance status'!$B$5:$C$33,2,FALSE)</f>
        <v>6696.010901842963</v>
      </c>
      <c r="D16" s="52">
        <f>VLOOKUP(B16,'Solar RPO Regulations'!$A$4:$C$32,3,FALSE)</f>
        <v>0.01</v>
      </c>
      <c r="E16" s="53">
        <f t="shared" si="0"/>
        <v>16</v>
      </c>
      <c r="F16" s="54">
        <v>20</v>
      </c>
      <c r="G16" s="55">
        <v>0</v>
      </c>
      <c r="H16" s="54">
        <v>0</v>
      </c>
      <c r="I16" s="55">
        <v>0</v>
      </c>
      <c r="J16" s="54">
        <v>0</v>
      </c>
      <c r="K16" s="55">
        <v>0</v>
      </c>
      <c r="L16" s="54">
        <v>0</v>
      </c>
      <c r="M16" s="56">
        <v>0</v>
      </c>
      <c r="N16" s="54">
        <v>0</v>
      </c>
      <c r="O16" s="55">
        <v>0</v>
      </c>
      <c r="P16" s="57">
        <v>0</v>
      </c>
      <c r="Q16" s="55">
        <v>0</v>
      </c>
      <c r="R16" s="54">
        <v>16</v>
      </c>
      <c r="S16" s="55">
        <v>16</v>
      </c>
      <c r="T16" s="58">
        <f t="shared" si="2"/>
        <v>36</v>
      </c>
      <c r="U16" s="59">
        <f t="shared" si="1"/>
        <v>66.960109018429634</v>
      </c>
      <c r="V16" s="60">
        <f t="shared" si="3"/>
        <v>40.230779270866158</v>
      </c>
      <c r="W16" s="61">
        <f t="shared" si="4"/>
        <v>4.230779270866158</v>
      </c>
      <c r="X16" s="64"/>
      <c r="Y16" s="62"/>
      <c r="Z16" s="62"/>
    </row>
    <row r="17" spans="2:26">
      <c r="B17" s="63" t="s">
        <v>20</v>
      </c>
      <c r="C17" s="51">
        <f>VLOOKUP(B17,'Solar RPO Compliance status'!$B$5:$C$33,2,FALSE)</f>
        <v>65152.201735096336</v>
      </c>
      <c r="D17" s="52">
        <f>VLOOKUP(B17,'Solar RPO Regulations'!$A$4:$C$32,3,FALSE)</f>
        <v>2.5000000000000001E-3</v>
      </c>
      <c r="E17" s="53">
        <f t="shared" si="0"/>
        <v>14</v>
      </c>
      <c r="F17" s="54">
        <v>70</v>
      </c>
      <c r="G17" s="55">
        <v>5</v>
      </c>
      <c r="H17" s="54">
        <v>0</v>
      </c>
      <c r="I17" s="55">
        <v>0</v>
      </c>
      <c r="J17" s="54">
        <v>0</v>
      </c>
      <c r="K17" s="55">
        <v>0</v>
      </c>
      <c r="L17" s="54">
        <v>80</v>
      </c>
      <c r="M17" s="56">
        <v>0</v>
      </c>
      <c r="N17" s="54">
        <v>9</v>
      </c>
      <c r="O17" s="55">
        <v>9</v>
      </c>
      <c r="P17" s="57">
        <v>0</v>
      </c>
      <c r="Q17" s="55">
        <v>0</v>
      </c>
      <c r="R17" s="54">
        <v>0</v>
      </c>
      <c r="S17" s="55">
        <v>0</v>
      </c>
      <c r="T17" s="58">
        <f t="shared" si="2"/>
        <v>159</v>
      </c>
      <c r="U17" s="59">
        <f t="shared" si="1"/>
        <v>162.88050433774083</v>
      </c>
      <c r="V17" s="60">
        <f t="shared" si="3"/>
        <v>97.861394098618618</v>
      </c>
      <c r="W17" s="61">
        <f t="shared" si="4"/>
        <v>-61.138605901381382</v>
      </c>
      <c r="X17" s="64"/>
      <c r="Y17" s="62"/>
      <c r="Z17" s="62"/>
    </row>
    <row r="18" spans="2:26">
      <c r="B18" s="63" t="s">
        <v>21</v>
      </c>
      <c r="C18" s="51">
        <f>VLOOKUP(B18,'Solar RPO Compliance status'!$B$5:$C$33,2,FALSE)</f>
        <v>21060.388257937044</v>
      </c>
      <c r="D18" s="52">
        <f>VLOOKUP(B18,'Solar RPO Regulations'!$A$4:$C$32,3,FALSE)</f>
        <v>2.5000000000000001E-3</v>
      </c>
      <c r="E18" s="53">
        <f t="shared" si="0"/>
        <v>2.5000000000000001E-2</v>
      </c>
      <c r="F18" s="54">
        <v>0</v>
      </c>
      <c r="G18" s="55">
        <v>0</v>
      </c>
      <c r="H18" s="54">
        <v>0</v>
      </c>
      <c r="I18" s="55">
        <v>0</v>
      </c>
      <c r="J18" s="54">
        <v>0</v>
      </c>
      <c r="K18" s="55">
        <v>0</v>
      </c>
      <c r="L18" s="54">
        <v>0</v>
      </c>
      <c r="M18" s="56">
        <v>0</v>
      </c>
      <c r="N18" s="54">
        <v>2.5000000000000001E-2</v>
      </c>
      <c r="O18" s="55">
        <v>2.5000000000000001E-2</v>
      </c>
      <c r="P18" s="57">
        <v>0</v>
      </c>
      <c r="Q18" s="55">
        <v>0</v>
      </c>
      <c r="R18" s="54">
        <v>0</v>
      </c>
      <c r="S18" s="55">
        <v>0</v>
      </c>
      <c r="T18" s="58">
        <f t="shared" si="2"/>
        <v>2.5000000000000001E-2</v>
      </c>
      <c r="U18" s="59">
        <f t="shared" si="1"/>
        <v>52.650970644842609</v>
      </c>
      <c r="V18" s="60">
        <f t="shared" si="3"/>
        <v>31.633604088465876</v>
      </c>
      <c r="W18" s="61">
        <f t="shared" si="4"/>
        <v>31.608604088465878</v>
      </c>
      <c r="X18" s="64"/>
      <c r="Y18" s="62"/>
      <c r="Z18" s="62"/>
    </row>
    <row r="19" spans="2:26">
      <c r="B19" s="63" t="s">
        <v>22</v>
      </c>
      <c r="C19" s="51">
        <f>VLOOKUP(B19,'Solar RPO Compliance status'!$B$5:$C$33,2,FALSE)</f>
        <v>53357.620434228469</v>
      </c>
      <c r="D19" s="52">
        <f>VLOOKUP(B19,'Solar RPO Regulations'!$A$4:$C$32,3,FALSE)</f>
        <v>6.0000000000000001E-3</v>
      </c>
      <c r="E19" s="53">
        <f t="shared" si="0"/>
        <v>11.75</v>
      </c>
      <c r="F19" s="54">
        <v>0</v>
      </c>
      <c r="G19" s="55">
        <v>0</v>
      </c>
      <c r="H19" s="54">
        <v>0</v>
      </c>
      <c r="I19" s="55">
        <v>0</v>
      </c>
      <c r="J19" s="54">
        <v>0</v>
      </c>
      <c r="K19" s="55">
        <v>0</v>
      </c>
      <c r="L19" s="54">
        <v>200</v>
      </c>
      <c r="M19" s="56">
        <v>0</v>
      </c>
      <c r="N19" s="55">
        <v>0</v>
      </c>
      <c r="O19" s="55">
        <v>0</v>
      </c>
      <c r="P19" s="57">
        <v>6.5</v>
      </c>
      <c r="Q19" s="55">
        <v>6.5</v>
      </c>
      <c r="R19" s="54">
        <v>5.25</v>
      </c>
      <c r="S19" s="55">
        <v>5.25</v>
      </c>
      <c r="T19" s="58">
        <f t="shared" si="2"/>
        <v>211.75</v>
      </c>
      <c r="U19" s="59">
        <f t="shared" si="1"/>
        <v>320.14572260537085</v>
      </c>
      <c r="V19" s="60">
        <f t="shared" si="3"/>
        <v>192.34902824163112</v>
      </c>
      <c r="W19" s="61">
        <f t="shared" si="4"/>
        <v>-19.400971758368883</v>
      </c>
      <c r="X19" s="64"/>
      <c r="Y19" s="62"/>
      <c r="Z19" s="62"/>
    </row>
    <row r="20" spans="2:26">
      <c r="B20" s="63" t="s">
        <v>23</v>
      </c>
      <c r="C20" s="51">
        <f>VLOOKUP(B20,'Solar RPO Compliance status'!$B$5:$C$33,2,FALSE)</f>
        <v>150986.66388717436</v>
      </c>
      <c r="D20" s="52">
        <f>VLOOKUP(B20,'Solar RPO Regulations'!$A$4:$C$32,3,FALSE)</f>
        <v>2.5000000000000001E-3</v>
      </c>
      <c r="E20" s="53">
        <f t="shared" si="0"/>
        <v>34.5</v>
      </c>
      <c r="F20" s="54">
        <v>5</v>
      </c>
      <c r="G20" s="55">
        <v>0</v>
      </c>
      <c r="H20" s="54">
        <v>16</v>
      </c>
      <c r="I20" s="55">
        <v>11</v>
      </c>
      <c r="J20" s="54">
        <v>0</v>
      </c>
      <c r="K20" s="55">
        <v>0</v>
      </c>
      <c r="L20" s="54">
        <v>0</v>
      </c>
      <c r="M20" s="56">
        <v>0</v>
      </c>
      <c r="N20" s="54">
        <v>4</v>
      </c>
      <c r="O20" s="55">
        <v>45</v>
      </c>
      <c r="P20" s="57">
        <v>9.5</v>
      </c>
      <c r="Q20" s="55">
        <v>9.5</v>
      </c>
      <c r="R20" s="54">
        <v>5</v>
      </c>
      <c r="S20" s="55">
        <v>5</v>
      </c>
      <c r="T20" s="58">
        <f t="shared" si="2"/>
        <v>75.5</v>
      </c>
      <c r="U20" s="59">
        <f t="shared" si="1"/>
        <v>377.4666597179359</v>
      </c>
      <c r="V20" s="60">
        <f t="shared" si="3"/>
        <v>226.78842809296796</v>
      </c>
      <c r="W20" s="61">
        <f t="shared" si="4"/>
        <v>151.28842809296796</v>
      </c>
      <c r="X20" s="64"/>
      <c r="Y20" s="62"/>
      <c r="Z20" s="62"/>
    </row>
    <row r="21" spans="2:26" s="22" customFormat="1">
      <c r="B21" s="63" t="s">
        <v>24</v>
      </c>
      <c r="C21" s="51">
        <f>VLOOKUP(B21,'Solar RPO Compliance status'!$B$5:$C$33,2,FALSE)</f>
        <v>608.07819654564844</v>
      </c>
      <c r="D21" s="52">
        <f>VLOOKUP(B21,'Solar RPO Regulations'!$A$4:$C$32,3,FALSE)</f>
        <v>2.5000000000000001E-3</v>
      </c>
      <c r="E21" s="53">
        <f t="shared" si="0"/>
        <v>0</v>
      </c>
      <c r="F21" s="54">
        <v>0</v>
      </c>
      <c r="G21" s="55">
        <v>0</v>
      </c>
      <c r="H21" s="54">
        <v>0</v>
      </c>
      <c r="I21" s="55">
        <v>0</v>
      </c>
      <c r="J21" s="54">
        <v>0</v>
      </c>
      <c r="K21" s="55">
        <v>0</v>
      </c>
      <c r="L21" s="54">
        <v>0</v>
      </c>
      <c r="M21" s="56">
        <v>0</v>
      </c>
      <c r="N21" s="54">
        <v>0</v>
      </c>
      <c r="O21" s="55">
        <v>0</v>
      </c>
      <c r="P21" s="57">
        <v>0</v>
      </c>
      <c r="Q21" s="55">
        <v>0</v>
      </c>
      <c r="R21" s="54">
        <v>0</v>
      </c>
      <c r="S21" s="55">
        <v>0</v>
      </c>
      <c r="T21" s="58">
        <f t="shared" si="2"/>
        <v>0</v>
      </c>
      <c r="U21" s="59">
        <f t="shared" si="1"/>
        <v>1.5201954913641211</v>
      </c>
      <c r="V21" s="60">
        <f t="shared" si="3"/>
        <v>0.91335946368908982</v>
      </c>
      <c r="W21" s="61">
        <f t="shared" si="4"/>
        <v>0.91335946368908982</v>
      </c>
      <c r="X21" s="66"/>
      <c r="Y21" s="67"/>
      <c r="Z21" s="67"/>
    </row>
    <row r="22" spans="2:26" s="22" customFormat="1">
      <c r="B22" s="63" t="s">
        <v>25</v>
      </c>
      <c r="C22" s="51">
        <f>VLOOKUP(B22,'Solar RPO Compliance status'!$B$5:$C$33,2,FALSE)</f>
        <v>417.81587913661599</v>
      </c>
      <c r="D22" s="52">
        <f>VLOOKUP(B22,'Solar RPO Regulations'!$A$4:$C$32,3,FALSE)</f>
        <v>2.5000000000000001E-3</v>
      </c>
      <c r="E22" s="53">
        <f t="shared" si="0"/>
        <v>0</v>
      </c>
      <c r="F22" s="54">
        <v>0</v>
      </c>
      <c r="G22" s="55">
        <v>0</v>
      </c>
      <c r="H22" s="54">
        <v>0</v>
      </c>
      <c r="I22" s="55">
        <v>0</v>
      </c>
      <c r="J22" s="54">
        <v>0</v>
      </c>
      <c r="K22" s="55">
        <v>0</v>
      </c>
      <c r="L22" s="54">
        <v>0</v>
      </c>
      <c r="M22" s="56">
        <v>0</v>
      </c>
      <c r="N22" s="54">
        <v>0</v>
      </c>
      <c r="O22" s="55">
        <v>0</v>
      </c>
      <c r="P22" s="57">
        <v>0</v>
      </c>
      <c r="Q22" s="55">
        <v>0</v>
      </c>
      <c r="R22" s="54">
        <v>0</v>
      </c>
      <c r="S22" s="55">
        <v>0</v>
      </c>
      <c r="T22" s="58">
        <f t="shared" si="2"/>
        <v>0</v>
      </c>
      <c r="U22" s="59">
        <f t="shared" si="1"/>
        <v>1.04453969784154</v>
      </c>
      <c r="V22" s="60">
        <f t="shared" si="3"/>
        <v>0.62757732386538079</v>
      </c>
      <c r="W22" s="61">
        <f t="shared" si="4"/>
        <v>0.62757732386538079</v>
      </c>
      <c r="X22" s="66"/>
      <c r="Y22" s="67"/>
      <c r="Z22" s="67"/>
    </row>
    <row r="23" spans="2:26" s="22" customFormat="1">
      <c r="B23" s="63" t="s">
        <v>26</v>
      </c>
      <c r="C23" s="51">
        <f>VLOOKUP(B23,'Solar RPO Compliance status'!$B$5:$C$33,2,FALSE)</f>
        <v>2154.3661743081107</v>
      </c>
      <c r="D23" s="52">
        <f>VLOOKUP(B23,'Solar RPO Regulations'!$A$4:$C$32,3,FALSE)</f>
        <v>4.0000000000000001E-3</v>
      </c>
      <c r="E23" s="53">
        <f t="shared" si="0"/>
        <v>0</v>
      </c>
      <c r="F23" s="54">
        <v>0</v>
      </c>
      <c r="G23" s="55">
        <v>0</v>
      </c>
      <c r="H23" s="54">
        <v>0</v>
      </c>
      <c r="I23" s="55">
        <v>0</v>
      </c>
      <c r="J23" s="54">
        <v>0</v>
      </c>
      <c r="K23" s="55">
        <v>0</v>
      </c>
      <c r="L23" s="54">
        <v>0</v>
      </c>
      <c r="M23" s="56">
        <v>0</v>
      </c>
      <c r="N23" s="54">
        <v>0</v>
      </c>
      <c r="O23" s="55">
        <v>0</v>
      </c>
      <c r="P23" s="57">
        <v>0</v>
      </c>
      <c r="Q23" s="55">
        <v>0</v>
      </c>
      <c r="R23" s="54">
        <v>0</v>
      </c>
      <c r="S23" s="55">
        <v>0</v>
      </c>
      <c r="T23" s="58">
        <f t="shared" si="2"/>
        <v>0</v>
      </c>
      <c r="U23" s="59">
        <f t="shared" si="1"/>
        <v>8.6174646972324425</v>
      </c>
      <c r="V23" s="60">
        <f t="shared" si="3"/>
        <v>5.1775202458738541</v>
      </c>
      <c r="W23" s="61">
        <f t="shared" si="4"/>
        <v>5.1775202458738541</v>
      </c>
      <c r="X23" s="66"/>
      <c r="Y23" s="67"/>
      <c r="Z23" s="67"/>
    </row>
    <row r="24" spans="2:26" s="22" customFormat="1">
      <c r="B24" s="63" t="s">
        <v>27</v>
      </c>
      <c r="C24" s="51">
        <f>VLOOKUP(B24,'Solar RPO Compliance status'!$B$5:$C$33,2,FALSE)</f>
        <v>596.3576978264075</v>
      </c>
      <c r="D24" s="52">
        <f>VLOOKUP(B24,'Solar RPO Regulations'!$A$4:$C$32,3,FALSE)</f>
        <v>2.5000000000000001E-3</v>
      </c>
      <c r="E24" s="53">
        <f t="shared" si="0"/>
        <v>0</v>
      </c>
      <c r="F24" s="54">
        <v>0</v>
      </c>
      <c r="G24" s="55">
        <v>0</v>
      </c>
      <c r="H24" s="54">
        <v>0</v>
      </c>
      <c r="I24" s="55">
        <v>0</v>
      </c>
      <c r="J24" s="54">
        <v>0</v>
      </c>
      <c r="K24" s="55">
        <v>0</v>
      </c>
      <c r="L24" s="54">
        <v>0</v>
      </c>
      <c r="M24" s="56">
        <v>0</v>
      </c>
      <c r="N24" s="54">
        <v>0</v>
      </c>
      <c r="O24" s="55">
        <v>0</v>
      </c>
      <c r="P24" s="57">
        <v>0</v>
      </c>
      <c r="Q24" s="55">
        <v>0</v>
      </c>
      <c r="R24" s="54">
        <v>0</v>
      </c>
      <c r="S24" s="55">
        <v>0</v>
      </c>
      <c r="T24" s="58">
        <f t="shared" si="2"/>
        <v>0</v>
      </c>
      <c r="U24" s="59">
        <f t="shared" si="1"/>
        <v>1.4908942445660187</v>
      </c>
      <c r="V24" s="60">
        <f t="shared" si="3"/>
        <v>0.89575477323120556</v>
      </c>
      <c r="W24" s="61">
        <f t="shared" si="4"/>
        <v>0.89575477323120556</v>
      </c>
      <c r="X24" s="66"/>
      <c r="Y24" s="67"/>
      <c r="Z24" s="67"/>
    </row>
    <row r="25" spans="2:26">
      <c r="B25" s="63" t="s">
        <v>28</v>
      </c>
      <c r="C25" s="51">
        <f>VLOOKUP(B25,'Solar RPO Compliance status'!$B$5:$C$33,2,FALSE)</f>
        <v>24283.625625885616</v>
      </c>
      <c r="D25" s="52">
        <f>VLOOKUP(B25,'Solar RPO Regulations'!$A$4:$C$32,3,FALSE)</f>
        <v>1.5E-3</v>
      </c>
      <c r="E25" s="53">
        <f t="shared" si="0"/>
        <v>13</v>
      </c>
      <c r="F25" s="54">
        <v>20</v>
      </c>
      <c r="G25" s="55">
        <v>5</v>
      </c>
      <c r="H25" s="54">
        <v>0</v>
      </c>
      <c r="I25" s="55">
        <v>0</v>
      </c>
      <c r="J25" s="54">
        <v>0</v>
      </c>
      <c r="K25" s="55">
        <v>0</v>
      </c>
      <c r="L25" s="54">
        <v>50</v>
      </c>
      <c r="M25" s="56">
        <v>0</v>
      </c>
      <c r="N25" s="54">
        <v>0</v>
      </c>
      <c r="O25" s="55">
        <v>0</v>
      </c>
      <c r="P25" s="57">
        <v>0</v>
      </c>
      <c r="Q25" s="55">
        <v>0</v>
      </c>
      <c r="R25" s="54">
        <v>8</v>
      </c>
      <c r="S25" s="55">
        <v>8</v>
      </c>
      <c r="T25" s="58">
        <f t="shared" si="2"/>
        <v>78</v>
      </c>
      <c r="U25" s="59">
        <f t="shared" si="1"/>
        <v>36.425438438828422</v>
      </c>
      <c r="V25" s="60">
        <f t="shared" si="3"/>
        <v>21.88502669960852</v>
      </c>
      <c r="W25" s="61">
        <f t="shared" si="4"/>
        <v>-56.114973300391483</v>
      </c>
      <c r="X25" s="64"/>
      <c r="Y25" s="62"/>
      <c r="Z25" s="62"/>
    </row>
    <row r="26" spans="2:26">
      <c r="B26" s="63" t="s">
        <v>29</v>
      </c>
      <c r="C26" s="51">
        <f>VLOOKUP(B26,'Solar RPO Compliance status'!$B$5:$C$33,2,FALSE)</f>
        <v>48088.951778102521</v>
      </c>
      <c r="D26" s="52">
        <f>VLOOKUP(B26,'Solar RPO Regulations'!$A$4:$C$32,3,FALSE)</f>
        <v>6.9999999999999999E-4</v>
      </c>
      <c r="E26" s="69">
        <f t="shared" si="0"/>
        <v>9.3249999999999993</v>
      </c>
      <c r="F26" s="54">
        <v>35</v>
      </c>
      <c r="G26" s="55">
        <v>0</v>
      </c>
      <c r="H26" s="54">
        <v>2</v>
      </c>
      <c r="I26" s="55">
        <v>7</v>
      </c>
      <c r="J26" s="54">
        <v>0</v>
      </c>
      <c r="K26" s="55">
        <v>0</v>
      </c>
      <c r="L26" s="54">
        <v>0</v>
      </c>
      <c r="M26" s="56">
        <v>0</v>
      </c>
      <c r="N26" s="54">
        <v>1.325</v>
      </c>
      <c r="O26" s="55">
        <v>1.325</v>
      </c>
      <c r="P26" s="57">
        <v>0</v>
      </c>
      <c r="Q26" s="55">
        <v>0</v>
      </c>
      <c r="R26" s="54">
        <v>8.5</v>
      </c>
      <c r="S26" s="55">
        <v>6</v>
      </c>
      <c r="T26" s="58">
        <f t="shared" si="2"/>
        <v>51.825000000000003</v>
      </c>
      <c r="U26" s="59">
        <f t="shared" si="1"/>
        <v>33.662266244671763</v>
      </c>
      <c r="V26" s="60">
        <f t="shared" si="3"/>
        <v>20.224865563970059</v>
      </c>
      <c r="W26" s="61">
        <f t="shared" si="4"/>
        <v>-31.600134436029943</v>
      </c>
      <c r="X26" s="64"/>
      <c r="Y26" s="62"/>
      <c r="Z26" s="62"/>
    </row>
    <row r="27" spans="2:26">
      <c r="B27" s="63" t="s">
        <v>30</v>
      </c>
      <c r="C27" s="51">
        <f>VLOOKUP(B27,'Solar RPO Compliance status'!$B$5:$C$33,2,FALSE)</f>
        <v>55057.478694806334</v>
      </c>
      <c r="D27" s="52">
        <f>VLOOKUP(B27,'Solar RPO Regulations'!$A$4:$C$32,3,FALSE)</f>
        <v>7.4999999999999997E-3</v>
      </c>
      <c r="E27" s="53">
        <f t="shared" si="0"/>
        <v>442.25</v>
      </c>
      <c r="F27" s="54">
        <v>225</v>
      </c>
      <c r="G27" s="55">
        <v>335</v>
      </c>
      <c r="H27" s="54">
        <v>35</v>
      </c>
      <c r="I27" s="55">
        <v>36</v>
      </c>
      <c r="J27" s="54">
        <v>2.5</v>
      </c>
      <c r="K27" s="55">
        <v>30</v>
      </c>
      <c r="L27" s="54">
        <v>0</v>
      </c>
      <c r="M27" s="56">
        <v>0</v>
      </c>
      <c r="N27" s="54">
        <v>50.9</v>
      </c>
      <c r="O27" s="55">
        <v>11.9</v>
      </c>
      <c r="P27" s="57">
        <v>16.25</v>
      </c>
      <c r="Q27" s="55">
        <v>6.85</v>
      </c>
      <c r="R27" s="54">
        <v>12</v>
      </c>
      <c r="S27" s="55">
        <v>12</v>
      </c>
      <c r="T27" s="58">
        <f t="shared" si="2"/>
        <v>331.15</v>
      </c>
      <c r="U27" s="59">
        <f t="shared" si="1"/>
        <v>412.93109021104749</v>
      </c>
      <c r="V27" s="60">
        <f t="shared" si="3"/>
        <v>248.09606477472209</v>
      </c>
      <c r="W27" s="61">
        <f t="shared" si="4"/>
        <v>-83.053935225277883</v>
      </c>
      <c r="X27" s="64"/>
      <c r="Y27" s="62"/>
      <c r="Z27" s="62"/>
    </row>
    <row r="28" spans="2:26" s="22" customFormat="1">
      <c r="B28" s="63" t="s">
        <v>31</v>
      </c>
      <c r="C28" s="51">
        <f>VLOOKUP(B28,'Solar RPO Compliance status'!$B$5:$C$33,2,FALSE)</f>
        <v>436.0159875351132</v>
      </c>
      <c r="D28" s="52">
        <f>VLOOKUP(B28,'Solar RPO Regulations'!$A$4:$C$32,3,FALSE)</f>
        <v>0</v>
      </c>
      <c r="E28" s="53">
        <f t="shared" si="0"/>
        <v>0</v>
      </c>
      <c r="F28" s="54">
        <v>0</v>
      </c>
      <c r="G28" s="55">
        <v>0</v>
      </c>
      <c r="H28" s="54">
        <v>0</v>
      </c>
      <c r="I28" s="55">
        <v>0</v>
      </c>
      <c r="J28" s="54">
        <v>0</v>
      </c>
      <c r="K28" s="55">
        <v>0</v>
      </c>
      <c r="L28" s="54">
        <v>0</v>
      </c>
      <c r="M28" s="56">
        <v>0</v>
      </c>
      <c r="N28" s="54">
        <v>0</v>
      </c>
      <c r="O28" s="55">
        <v>0</v>
      </c>
      <c r="P28" s="57">
        <v>0</v>
      </c>
      <c r="Q28" s="55">
        <v>0</v>
      </c>
      <c r="R28" s="54">
        <v>0</v>
      </c>
      <c r="S28" s="55">
        <v>0</v>
      </c>
      <c r="T28" s="58">
        <f t="shared" si="2"/>
        <v>0</v>
      </c>
      <c r="U28" s="59">
        <f t="shared" si="1"/>
        <v>0</v>
      </c>
      <c r="V28" s="60">
        <f t="shared" si="3"/>
        <v>0</v>
      </c>
      <c r="W28" s="61">
        <f t="shared" si="4"/>
        <v>0</v>
      </c>
      <c r="X28" s="66" t="s">
        <v>9</v>
      </c>
      <c r="Y28" s="67"/>
      <c r="Z28" s="67"/>
    </row>
    <row r="29" spans="2:26">
      <c r="B29" s="63" t="s">
        <v>32</v>
      </c>
      <c r="C29" s="51">
        <f>VLOOKUP(B29,'Solar RPO Compliance status'!$B$5:$C$33,2,FALSE)</f>
        <v>91441.05965047091</v>
      </c>
      <c r="D29" s="52">
        <f>VLOOKUP(B29,'Solar RPO Regulations'!$A$4:$C$32,3,FALSE)</f>
        <v>5.0000000000000001E-4</v>
      </c>
      <c r="E29" s="53">
        <f t="shared" si="0"/>
        <v>17.055</v>
      </c>
      <c r="F29" s="54">
        <v>5</v>
      </c>
      <c r="G29" s="55">
        <v>5</v>
      </c>
      <c r="H29" s="54">
        <v>0</v>
      </c>
      <c r="I29" s="55">
        <v>0</v>
      </c>
      <c r="J29" s="54">
        <v>0</v>
      </c>
      <c r="K29" s="55">
        <v>0</v>
      </c>
      <c r="L29" s="54">
        <v>0</v>
      </c>
      <c r="M29" s="56">
        <v>0</v>
      </c>
      <c r="N29" s="54">
        <v>5</v>
      </c>
      <c r="O29" s="55">
        <v>7.05</v>
      </c>
      <c r="P29" s="57">
        <v>1.0549999999999999</v>
      </c>
      <c r="Q29" s="55">
        <v>1.0549999999999999</v>
      </c>
      <c r="R29" s="54">
        <v>7</v>
      </c>
      <c r="S29" s="55">
        <v>6</v>
      </c>
      <c r="T29" s="58">
        <f t="shared" si="2"/>
        <v>20.105</v>
      </c>
      <c r="U29" s="59">
        <f t="shared" si="1"/>
        <v>45.720529825235459</v>
      </c>
      <c r="V29" s="60">
        <f t="shared" si="3"/>
        <v>27.469676655392611</v>
      </c>
      <c r="W29" s="61">
        <f t="shared" si="4"/>
        <v>7.3646766553926106</v>
      </c>
      <c r="X29" s="64"/>
      <c r="Y29" s="62"/>
      <c r="Z29" s="62"/>
    </row>
    <row r="30" spans="2:26" s="22" customFormat="1">
      <c r="B30" s="63" t="s">
        <v>33</v>
      </c>
      <c r="C30" s="51">
        <f>VLOOKUP(B30,'Solar RPO Compliance status'!$B$5:$C$33,2,FALSE)</f>
        <v>1010.3880169848684</v>
      </c>
      <c r="D30" s="52">
        <f>VLOOKUP(B30,'Solar RPO Regulations'!$A$4:$C$32,3,FALSE)</f>
        <v>1E-3</v>
      </c>
      <c r="E30" s="53">
        <f t="shared" si="0"/>
        <v>0</v>
      </c>
      <c r="F30" s="54">
        <v>0</v>
      </c>
      <c r="G30" s="55">
        <v>0</v>
      </c>
      <c r="H30" s="54">
        <v>0</v>
      </c>
      <c r="I30" s="55">
        <v>0</v>
      </c>
      <c r="J30" s="54">
        <v>0</v>
      </c>
      <c r="K30" s="55">
        <v>0</v>
      </c>
      <c r="L30" s="54">
        <v>0</v>
      </c>
      <c r="M30" s="56">
        <v>0</v>
      </c>
      <c r="N30" s="54">
        <v>0</v>
      </c>
      <c r="O30" s="55">
        <v>0</v>
      </c>
      <c r="P30" s="57">
        <v>0</v>
      </c>
      <c r="Q30" s="55">
        <v>0</v>
      </c>
      <c r="R30" s="54">
        <v>0</v>
      </c>
      <c r="S30" s="55">
        <v>0</v>
      </c>
      <c r="T30" s="58">
        <f t="shared" si="2"/>
        <v>0</v>
      </c>
      <c r="U30" s="59">
        <f t="shared" si="1"/>
        <v>1.0103880169848685</v>
      </c>
      <c r="V30" s="60">
        <f t="shared" si="3"/>
        <v>0.60705840962801516</v>
      </c>
      <c r="W30" s="61">
        <f t="shared" si="4"/>
        <v>0.60705840962801516</v>
      </c>
      <c r="X30" s="66"/>
      <c r="Y30" s="67"/>
      <c r="Z30" s="67"/>
    </row>
    <row r="31" spans="2:26">
      <c r="B31" s="63" t="s">
        <v>34</v>
      </c>
      <c r="C31" s="51">
        <f>VLOOKUP(B31,'Solar RPO Compliance status'!$B$5:$C$33,2,FALSE)</f>
        <v>11540.790303067821</v>
      </c>
      <c r="D31" s="52">
        <f>VLOOKUP(B31,'Solar RPO Regulations'!$A$4:$C$32,3,FALSE)</f>
        <v>5.0000000000000001E-4</v>
      </c>
      <c r="E31" s="53">
        <f t="shared" si="0"/>
        <v>5.05</v>
      </c>
      <c r="F31" s="54">
        <v>0</v>
      </c>
      <c r="G31" s="55">
        <v>0</v>
      </c>
      <c r="H31" s="54">
        <v>0</v>
      </c>
      <c r="I31" s="55">
        <v>0</v>
      </c>
      <c r="J31" s="54">
        <v>0</v>
      </c>
      <c r="K31" s="55">
        <v>0</v>
      </c>
      <c r="L31" s="54">
        <v>0</v>
      </c>
      <c r="M31" s="56">
        <v>0</v>
      </c>
      <c r="N31" s="54">
        <v>0.05</v>
      </c>
      <c r="O31" s="55">
        <v>0.05</v>
      </c>
      <c r="P31" s="57">
        <v>0</v>
      </c>
      <c r="Q31" s="55">
        <v>0</v>
      </c>
      <c r="R31" s="54">
        <v>5</v>
      </c>
      <c r="S31" s="55">
        <v>5</v>
      </c>
      <c r="T31" s="58">
        <f t="shared" si="2"/>
        <v>5.05</v>
      </c>
      <c r="U31" s="59">
        <f t="shared" si="1"/>
        <v>5.7703951515339105</v>
      </c>
      <c r="V31" s="60">
        <f t="shared" si="3"/>
        <v>3.4669521458386865</v>
      </c>
      <c r="W31" s="61">
        <f t="shared" si="4"/>
        <v>-1.5830478541613133</v>
      </c>
      <c r="X31" s="64"/>
      <c r="Y31" s="62"/>
      <c r="Z31" s="62"/>
    </row>
    <row r="32" spans="2:26">
      <c r="B32" s="63" t="s">
        <v>35</v>
      </c>
      <c r="C32" s="51">
        <f>VLOOKUP(B32,'Solar RPO Compliance status'!$B$5:$C$33,2,FALSE)</f>
        <v>85901.634711523016</v>
      </c>
      <c r="D32" s="52">
        <f>VLOOKUP(B32,'Solar RPO Regulations'!$A$4:$C$32,3,FALSE)</f>
        <v>0.01</v>
      </c>
      <c r="E32" s="53">
        <f t="shared" si="0"/>
        <v>12.375</v>
      </c>
      <c r="F32" s="54">
        <v>85</v>
      </c>
      <c r="G32" s="55">
        <v>5</v>
      </c>
      <c r="H32" s="54">
        <v>0</v>
      </c>
      <c r="I32" s="55">
        <v>0</v>
      </c>
      <c r="J32" s="54">
        <v>0</v>
      </c>
      <c r="K32" s="55">
        <v>0</v>
      </c>
      <c r="L32" s="54">
        <v>0</v>
      </c>
      <c r="M32" s="56">
        <v>0</v>
      </c>
      <c r="N32" s="54">
        <v>0.375</v>
      </c>
      <c r="O32" s="55">
        <v>0.375</v>
      </c>
      <c r="P32" s="57">
        <v>0</v>
      </c>
      <c r="Q32" s="55">
        <v>0</v>
      </c>
      <c r="R32" s="54">
        <v>8</v>
      </c>
      <c r="S32" s="55">
        <v>7</v>
      </c>
      <c r="T32" s="58">
        <f t="shared" si="2"/>
        <v>93.375</v>
      </c>
      <c r="U32" s="59">
        <f t="shared" si="1"/>
        <v>859.01634711523013</v>
      </c>
      <c r="V32" s="60">
        <f t="shared" si="3"/>
        <v>516.11172020862182</v>
      </c>
      <c r="W32" s="61">
        <f t="shared" si="4"/>
        <v>422.73672020862182</v>
      </c>
      <c r="X32" s="64"/>
      <c r="Y32" s="62"/>
      <c r="Z32" s="62"/>
    </row>
    <row r="33" spans="2:26" ht="11.25" thickBot="1">
      <c r="B33" s="63" t="s">
        <v>36</v>
      </c>
      <c r="C33" s="51">
        <f>VLOOKUP(B33,'Solar RPO Compliance status'!$B$5:$C$33,2,FALSE)</f>
        <v>41896.225370439075</v>
      </c>
      <c r="D33" s="52">
        <f>VLOOKUP(B33,'Solar RPO Regulations'!$A$4:$C$32,3,FALSE)</f>
        <v>0</v>
      </c>
      <c r="E33" s="70">
        <f t="shared" si="0"/>
        <v>2</v>
      </c>
      <c r="F33" s="71">
        <v>50</v>
      </c>
      <c r="G33" s="72">
        <v>0</v>
      </c>
      <c r="H33" s="71">
        <v>0</v>
      </c>
      <c r="I33" s="72">
        <v>0</v>
      </c>
      <c r="J33" s="71">
        <v>0</v>
      </c>
      <c r="K33" s="72">
        <v>0</v>
      </c>
      <c r="L33" s="71">
        <v>0</v>
      </c>
      <c r="M33" s="73">
        <v>0</v>
      </c>
      <c r="N33" s="71">
        <v>2</v>
      </c>
      <c r="O33" s="72">
        <v>2.0499999999999998</v>
      </c>
      <c r="P33" s="74">
        <v>0</v>
      </c>
      <c r="Q33" s="72">
        <v>0</v>
      </c>
      <c r="R33" s="71">
        <v>0</v>
      </c>
      <c r="S33" s="72">
        <v>0</v>
      </c>
      <c r="T33" s="58">
        <f t="shared" si="2"/>
        <v>52.05</v>
      </c>
      <c r="U33" s="75">
        <f t="shared" si="1"/>
        <v>0</v>
      </c>
      <c r="V33" s="76">
        <f t="shared" si="3"/>
        <v>0</v>
      </c>
      <c r="W33" s="77">
        <f t="shared" si="4"/>
        <v>-52.05</v>
      </c>
      <c r="X33" s="68"/>
      <c r="Y33" s="62"/>
      <c r="Z33" s="62"/>
    </row>
    <row r="34" spans="2:26" ht="11.25" thickBot="1">
      <c r="B34" s="78"/>
      <c r="C34" s="79"/>
      <c r="D34" s="80" t="s">
        <v>37</v>
      </c>
      <c r="E34" s="81">
        <f t="shared" si="0"/>
        <v>1440.8049999999998</v>
      </c>
      <c r="F34" s="82">
        <f t="shared" ref="F34:S34" si="5">SUM(F5:F33)</f>
        <v>610</v>
      </c>
      <c r="G34" s="83">
        <f>SUM(G5:G33)</f>
        <v>366.4</v>
      </c>
      <c r="H34" s="82">
        <f t="shared" si="5"/>
        <v>53</v>
      </c>
      <c r="I34" s="83">
        <f t="shared" si="5"/>
        <v>54</v>
      </c>
      <c r="J34" s="84">
        <f t="shared" si="5"/>
        <v>2.5</v>
      </c>
      <c r="K34" s="83">
        <f t="shared" si="5"/>
        <v>30</v>
      </c>
      <c r="L34" s="82">
        <f t="shared" si="5"/>
        <v>1298.5</v>
      </c>
      <c r="M34" s="85">
        <f t="shared" si="5"/>
        <v>824.09</v>
      </c>
      <c r="N34" s="86">
        <f>SUM(N5:N33)</f>
        <v>79.11</v>
      </c>
      <c r="O34" s="87">
        <f>SUM(O5:O33)</f>
        <v>83.21</v>
      </c>
      <c r="P34" s="85">
        <f t="shared" si="5"/>
        <v>33.305</v>
      </c>
      <c r="Q34" s="88">
        <f t="shared" si="5"/>
        <v>23.905000000000001</v>
      </c>
      <c r="R34" s="89">
        <f t="shared" si="5"/>
        <v>98.05</v>
      </c>
      <c r="S34" s="90">
        <f t="shared" si="5"/>
        <v>91.8</v>
      </c>
      <c r="T34" s="91">
        <f>SUM(T5:T33)</f>
        <v>2207.0650000000005</v>
      </c>
      <c r="U34" s="92"/>
      <c r="V34" s="93">
        <f>SUM(V5:V33)</f>
        <v>2474.6414844632677</v>
      </c>
      <c r="W34" s="94"/>
    </row>
    <row r="35" spans="2:26">
      <c r="B35" s="95"/>
      <c r="H35" s="26"/>
      <c r="I35" s="26"/>
      <c r="J35" s="26"/>
      <c r="K35" s="26"/>
      <c r="L35" s="96"/>
      <c r="M35" s="26"/>
      <c r="N35" s="26"/>
      <c r="O35" s="26"/>
      <c r="P35" s="26"/>
      <c r="Q35" s="26"/>
      <c r="R35" s="26"/>
      <c r="S35" s="26"/>
      <c r="T35" s="26"/>
      <c r="U35" s="26"/>
    </row>
    <row r="36" spans="2:26">
      <c r="B36" s="95"/>
      <c r="H36" s="97"/>
      <c r="I36" s="97"/>
      <c r="J36" s="97"/>
      <c r="K36" s="97"/>
      <c r="L36" s="98"/>
      <c r="M36" s="99"/>
      <c r="N36" s="99"/>
      <c r="O36" s="99"/>
      <c r="P36" s="99"/>
      <c r="Q36" s="99"/>
      <c r="R36" s="99"/>
      <c r="S36" s="99"/>
      <c r="T36" s="99"/>
      <c r="U36" s="99"/>
    </row>
    <row r="37" spans="2:26">
      <c r="H37" s="99"/>
      <c r="I37" s="99"/>
      <c r="J37" s="99"/>
      <c r="K37" s="99"/>
      <c r="L37" s="98"/>
      <c r="M37" s="99"/>
      <c r="N37" s="99"/>
      <c r="O37" s="99"/>
      <c r="P37" s="99"/>
      <c r="Q37" s="99"/>
      <c r="R37" s="99"/>
      <c r="S37" s="99"/>
      <c r="T37" s="99"/>
      <c r="U37" s="99"/>
    </row>
    <row r="38" spans="2:26">
      <c r="H38" s="99"/>
      <c r="I38" s="99"/>
      <c r="J38" s="99"/>
      <c r="K38" s="99"/>
      <c r="L38" s="98"/>
      <c r="M38" s="99"/>
      <c r="N38" s="99"/>
      <c r="O38" s="99"/>
      <c r="P38" s="99"/>
      <c r="Q38" s="99"/>
      <c r="R38" s="99"/>
      <c r="S38" s="99"/>
      <c r="T38" s="99"/>
      <c r="U38" s="99"/>
    </row>
  </sheetData>
  <mergeCells count="9">
    <mergeCell ref="P2:Q2"/>
    <mergeCell ref="R2:S2"/>
    <mergeCell ref="B3:B4"/>
    <mergeCell ref="H3:K3"/>
    <mergeCell ref="F2:G2"/>
    <mergeCell ref="H2:K2"/>
    <mergeCell ref="L2:M2"/>
    <mergeCell ref="N2:O2"/>
    <mergeCell ref="B2:E2"/>
  </mergeCells>
  <conditionalFormatting sqref="W5:W33">
    <cfRule type="cellIs" dxfId="0" priority="1" operator="greaterThan">
      <formula>0</formula>
    </cfRule>
  </conditionalFormatting>
  <pageMargins left="0.7" right="0.7" top="0.75" bottom="0.75" header="0.3" footer="0.3"/>
  <pageSetup scale="35" orientation="landscape" r:id="rId1"/>
  <colBreaks count="2" manualBreakCount="2">
    <brk id="14" max="51" man="1"/>
    <brk id="23" max="51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32"/>
  <sheetViews>
    <sheetView topLeftCell="A15" workbookViewId="0">
      <selection activeCell="C33" sqref="C33"/>
    </sheetView>
  </sheetViews>
  <sheetFormatPr defaultRowHeight="11.25"/>
  <cols>
    <col min="1" max="1" width="19.140625" style="1" bestFit="1" customWidth="1"/>
    <col min="2" max="2" width="17.140625" style="1" customWidth="1"/>
    <col min="3" max="3" width="18.42578125" style="1" customWidth="1"/>
    <col min="4" max="5" width="9.140625" style="1"/>
    <col min="6" max="6" width="11.28515625" style="1" bestFit="1" customWidth="1"/>
    <col min="7" max="16384" width="9.140625" style="1"/>
  </cols>
  <sheetData>
    <row r="1" spans="1:4">
      <c r="A1" s="2" t="s">
        <v>41</v>
      </c>
      <c r="D1" s="8"/>
    </row>
    <row r="2" spans="1:4" ht="12" thickBot="1"/>
    <row r="3" spans="1:4" ht="21.75" thickBot="1">
      <c r="A3" s="3" t="s">
        <v>0</v>
      </c>
      <c r="B3" s="4" t="s">
        <v>42</v>
      </c>
      <c r="C3" s="4" t="s">
        <v>43</v>
      </c>
    </row>
    <row r="4" spans="1:4" ht="36" customHeight="1">
      <c r="A4" s="5" t="s">
        <v>7</v>
      </c>
      <c r="B4" s="10" t="s">
        <v>70</v>
      </c>
      <c r="C4" s="11">
        <v>2.5000000000000001E-3</v>
      </c>
    </row>
    <row r="5" spans="1:4">
      <c r="A5" s="6" t="s">
        <v>8</v>
      </c>
      <c r="B5" s="12">
        <v>0</v>
      </c>
      <c r="C5" s="13">
        <v>1E-3</v>
      </c>
    </row>
    <row r="6" spans="1:4">
      <c r="A6" s="6" t="s">
        <v>10</v>
      </c>
      <c r="B6" s="12">
        <v>1E-3</v>
      </c>
      <c r="C6" s="13">
        <v>1.5E-3</v>
      </c>
    </row>
    <row r="7" spans="1:4">
      <c r="A7" s="6" t="s">
        <v>11</v>
      </c>
      <c r="B7" s="12">
        <v>5.0000000000000001E-3</v>
      </c>
      <c r="C7" s="13">
        <v>7.4999999999999997E-3</v>
      </c>
    </row>
    <row r="8" spans="1:4">
      <c r="A8" s="6" t="s">
        <v>12</v>
      </c>
      <c r="B8" s="12">
        <v>2.5000000000000001E-3</v>
      </c>
      <c r="C8" s="13">
        <v>5.0000000000000001E-3</v>
      </c>
    </row>
    <row r="9" spans="1:4" ht="23.25" customHeight="1">
      <c r="A9" s="6" t="s">
        <v>13</v>
      </c>
      <c r="B9" s="12">
        <v>1E-3</v>
      </c>
      <c r="C9" s="13">
        <v>1.5E-3</v>
      </c>
    </row>
    <row r="10" spans="1:4">
      <c r="A10" s="6" t="s">
        <v>14</v>
      </c>
      <c r="B10" s="12">
        <v>3.0000000000000001E-3</v>
      </c>
      <c r="C10" s="13">
        <v>4.0000000000000001E-3</v>
      </c>
    </row>
    <row r="11" spans="1:4">
      <c r="A11" s="6" t="s">
        <v>15</v>
      </c>
      <c r="B11" s="12">
        <v>5.0000000000000001E-3</v>
      </c>
      <c r="C11" s="13">
        <v>0.01</v>
      </c>
    </row>
    <row r="12" spans="1:4">
      <c r="A12" s="6" t="s">
        <v>16</v>
      </c>
      <c r="B12" s="14">
        <v>5.0000000000000001E-4</v>
      </c>
      <c r="C12" s="13">
        <v>7.4999999999999997E-3</v>
      </c>
    </row>
    <row r="13" spans="1:4" ht="21.75" customHeight="1">
      <c r="A13" s="6" t="s">
        <v>17</v>
      </c>
      <c r="B13" s="12">
        <v>1E-4</v>
      </c>
      <c r="C13" s="13">
        <v>2.5000000000000001E-3</v>
      </c>
    </row>
    <row r="14" spans="1:4" ht="21">
      <c r="A14" s="6" t="s">
        <v>18</v>
      </c>
      <c r="B14" s="12">
        <v>1E-3</v>
      </c>
      <c r="C14" s="13">
        <v>2.5000000000000001E-3</v>
      </c>
    </row>
    <row r="15" spans="1:4">
      <c r="A15" s="6" t="s">
        <v>19</v>
      </c>
      <c r="B15" s="12">
        <v>5.0000000000000001E-3</v>
      </c>
      <c r="C15" s="13">
        <v>0.01</v>
      </c>
    </row>
    <row r="16" spans="1:4">
      <c r="A16" s="6" t="s">
        <v>20</v>
      </c>
      <c r="B16" s="12">
        <v>2.5000000000000001E-3</v>
      </c>
      <c r="C16" s="13">
        <v>2.5000000000000001E-3</v>
      </c>
    </row>
    <row r="17" spans="1:3">
      <c r="A17" s="6" t="s">
        <v>21</v>
      </c>
      <c r="B17" s="12">
        <v>2.5000000000000001E-3</v>
      </c>
      <c r="C17" s="13">
        <v>2.5000000000000001E-3</v>
      </c>
    </row>
    <row r="18" spans="1:3">
      <c r="A18" s="6" t="s">
        <v>22</v>
      </c>
      <c r="B18" s="12">
        <v>4.0000000000000001E-3</v>
      </c>
      <c r="C18" s="13">
        <v>6.0000000000000001E-3</v>
      </c>
    </row>
    <row r="19" spans="1:3">
      <c r="A19" s="6" t="s">
        <v>23</v>
      </c>
      <c r="B19" s="12">
        <v>2.5000000000000001E-3</v>
      </c>
      <c r="C19" s="13">
        <v>2.5000000000000001E-3</v>
      </c>
    </row>
    <row r="20" spans="1:3">
      <c r="A20" s="6" t="s">
        <v>24</v>
      </c>
      <c r="B20" s="12">
        <v>2.5000000000000001E-3</v>
      </c>
      <c r="C20" s="13">
        <v>2.5000000000000001E-3</v>
      </c>
    </row>
    <row r="21" spans="1:3">
      <c r="A21" s="6" t="s">
        <v>25</v>
      </c>
      <c r="B21" s="12">
        <v>2.5000000000000001E-3</v>
      </c>
      <c r="C21" s="13">
        <v>2.5000000000000001E-3</v>
      </c>
    </row>
    <row r="22" spans="1:3">
      <c r="A22" s="6" t="s">
        <v>26</v>
      </c>
      <c r="B22" s="12">
        <v>3.0000000000000001E-3</v>
      </c>
      <c r="C22" s="13">
        <v>4.0000000000000001E-3</v>
      </c>
    </row>
    <row r="23" spans="1:3">
      <c r="A23" s="6" t="s">
        <v>27</v>
      </c>
      <c r="B23" s="12">
        <v>2.5000000000000001E-3</v>
      </c>
      <c r="C23" s="13">
        <v>2.5000000000000001E-3</v>
      </c>
    </row>
    <row r="24" spans="1:3">
      <c r="A24" s="6" t="s">
        <v>28</v>
      </c>
      <c r="B24" s="12">
        <v>1E-3</v>
      </c>
      <c r="C24" s="13">
        <v>1.5E-3</v>
      </c>
    </row>
    <row r="25" spans="1:3">
      <c r="A25" s="6" t="s">
        <v>29</v>
      </c>
      <c r="B25" s="12">
        <v>2.9999999999999997E-4</v>
      </c>
      <c r="C25" s="13">
        <v>6.9999999999999999E-4</v>
      </c>
    </row>
    <row r="26" spans="1:3">
      <c r="A26" s="6" t="s">
        <v>30</v>
      </c>
      <c r="B26" s="12">
        <v>5.0000000000000001E-3</v>
      </c>
      <c r="C26" s="13">
        <v>7.4999999999999997E-3</v>
      </c>
    </row>
    <row r="27" spans="1:3">
      <c r="A27" s="6" t="s">
        <v>31</v>
      </c>
      <c r="B27" s="12">
        <v>0</v>
      </c>
      <c r="C27" s="13">
        <v>0</v>
      </c>
    </row>
    <row r="28" spans="1:3">
      <c r="A28" s="6" t="s">
        <v>32</v>
      </c>
      <c r="B28" s="12">
        <v>5.0000000000000001E-4</v>
      </c>
      <c r="C28" s="13">
        <v>5.0000000000000001E-4</v>
      </c>
    </row>
    <row r="29" spans="1:3">
      <c r="A29" s="6" t="s">
        <v>33</v>
      </c>
      <c r="B29" s="12">
        <v>1E-3</v>
      </c>
      <c r="C29" s="13">
        <v>1E-3</v>
      </c>
    </row>
    <row r="30" spans="1:3">
      <c r="A30" s="6" t="s">
        <v>34</v>
      </c>
      <c r="B30" s="12">
        <v>2.5000000000000001E-4</v>
      </c>
      <c r="C30" s="13">
        <v>5.0000000000000001E-4</v>
      </c>
    </row>
    <row r="31" spans="1:3">
      <c r="A31" s="6" t="s">
        <v>35</v>
      </c>
      <c r="B31" s="12">
        <v>5.0000000000000001E-3</v>
      </c>
      <c r="C31" s="13">
        <v>0.01</v>
      </c>
    </row>
    <row r="32" spans="1:3" ht="12" thickBot="1">
      <c r="A32" s="7" t="s">
        <v>36</v>
      </c>
      <c r="B32" s="15">
        <v>0</v>
      </c>
      <c r="C32" s="1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Solar RPO Compliance status</vt:lpstr>
      <vt:lpstr>Detail data</vt:lpstr>
      <vt:lpstr>Solar RPO Regulations</vt:lpstr>
      <vt:lpstr>'Detail data'!Print_Area</vt:lpstr>
      <vt:lpstr>'Solar RPO Compliance status'!Print_Area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A480588</dc:creator>
  <cp:lastModifiedBy>jethanijk</cp:lastModifiedBy>
  <cp:lastPrinted>2012-08-29T12:03:21Z</cp:lastPrinted>
  <dcterms:created xsi:type="dcterms:W3CDTF">2012-07-19T06:50:59Z</dcterms:created>
  <dcterms:modified xsi:type="dcterms:W3CDTF">2013-03-18T08:17:15Z</dcterms:modified>
</cp:coreProperties>
</file>